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9720" windowHeight="9660" tabRatio="599" activeTab="0"/>
  </bookViews>
  <sheets>
    <sheet name="A" sheetId="1" r:id="rId1"/>
  </sheets>
  <definedNames>
    <definedName name="_xlnm.Print_Area" localSheetId="0">'A'!$A$1:$J$539</definedName>
  </definedNames>
  <calcPr fullCalcOnLoad="1"/>
</workbook>
</file>

<file path=xl/sharedStrings.xml><?xml version="1.0" encoding="utf-8"?>
<sst xmlns="http://schemas.openxmlformats.org/spreadsheetml/2006/main" count="482" uniqueCount="233">
  <si>
    <t>MINISTRY OF AGRICULTURE AND FISHERIES</t>
  </si>
  <si>
    <t>DEFINITION OF PRODUCTS</t>
  </si>
  <si>
    <t>Cassava; Coco; Yam; Sweet Potato; Yam; Yampi</t>
  </si>
  <si>
    <t>PRODUCTS</t>
  </si>
  <si>
    <t>Milpa</t>
  </si>
  <si>
    <t xml:space="preserve">      Milpa:</t>
  </si>
  <si>
    <t xml:space="preserve">      Mechanized:</t>
  </si>
  <si>
    <t>COWPEA - (BLACKEYE PEAS)</t>
  </si>
  <si>
    <t xml:space="preserve">     Milpa:</t>
  </si>
  <si>
    <t xml:space="preserve">          Production (lbs)</t>
  </si>
  <si>
    <t xml:space="preserve">         Acres</t>
  </si>
  <si>
    <t xml:space="preserve">     Mechanized:</t>
  </si>
  <si>
    <t>SORGHUM</t>
  </si>
  <si>
    <t>SOYBEANS</t>
  </si>
  <si>
    <t>SUGAR</t>
  </si>
  <si>
    <t xml:space="preserve">     Production (L.Tons)</t>
  </si>
  <si>
    <t xml:space="preserve">          Sugar (L. Tons)</t>
  </si>
  <si>
    <t xml:space="preserve">          Acres</t>
  </si>
  <si>
    <t xml:space="preserve">     Production (L. Tons)</t>
  </si>
  <si>
    <t xml:space="preserve">          Molasses (L. Tons)</t>
  </si>
  <si>
    <t xml:space="preserve">     Yield(LT)/Acre (Sugarcane)</t>
  </si>
  <si>
    <t xml:space="preserve">     Yield (LT)/Acre (Sugar)</t>
  </si>
  <si>
    <t xml:space="preserve">     Yield (LT)/Acre (Molasses)</t>
  </si>
  <si>
    <t xml:space="preserve">          Yield (L. Tons)</t>
  </si>
  <si>
    <t>CABBAGE</t>
  </si>
  <si>
    <t>CUCUMBER</t>
  </si>
  <si>
    <t>OKRA</t>
  </si>
  <si>
    <t>SQUASH</t>
  </si>
  <si>
    <t>TOMATOES</t>
  </si>
  <si>
    <t>IRISH POTATO</t>
  </si>
  <si>
    <t>ONION</t>
  </si>
  <si>
    <t>CARROTS</t>
  </si>
  <si>
    <t>CASSAVA</t>
  </si>
  <si>
    <t>SWEET POTATO</t>
  </si>
  <si>
    <t>YAM</t>
  </si>
  <si>
    <t>YAMPI</t>
  </si>
  <si>
    <t xml:space="preserve">          Production (90 lb Boxes)</t>
  </si>
  <si>
    <t xml:space="preserve">          Production ( 80 lb Boxes)</t>
  </si>
  <si>
    <t xml:space="preserve">     Production (40 lb Boxes)</t>
  </si>
  <si>
    <t xml:space="preserve">                         (28 lb Boxes)</t>
  </si>
  <si>
    <t>MANGOES</t>
  </si>
  <si>
    <t>PEANUTS</t>
  </si>
  <si>
    <t>PINEAPPLE</t>
  </si>
  <si>
    <t>PLANTAIN</t>
  </si>
  <si>
    <t xml:space="preserve">     Yield (Bunches)</t>
  </si>
  <si>
    <t>WATERMELON</t>
  </si>
  <si>
    <t>COCONUT</t>
  </si>
  <si>
    <t>CANTELOUPE</t>
  </si>
  <si>
    <t>ANNATO</t>
  </si>
  <si>
    <t>COFFEE</t>
  </si>
  <si>
    <t xml:space="preserve">     Dairy Population (Heads):</t>
  </si>
  <si>
    <t xml:space="preserve">     Beef Population (Heads):</t>
  </si>
  <si>
    <t xml:space="preserve">     Heads Slaughtered:</t>
  </si>
  <si>
    <t xml:space="preserve">          Liveweight (lbs)</t>
  </si>
  <si>
    <t xml:space="preserve">          Dressweight (lbs)</t>
  </si>
  <si>
    <t>MILK</t>
  </si>
  <si>
    <t xml:space="preserve">     No. of Hives</t>
  </si>
  <si>
    <t xml:space="preserve">     Eggs (Doz)</t>
  </si>
  <si>
    <t xml:space="preserve">     Eggs</t>
  </si>
  <si>
    <t>TURKEY</t>
  </si>
  <si>
    <t xml:space="preserve">     No. of  Turkey (Slaughtered)</t>
  </si>
  <si>
    <t>AVOCADO</t>
  </si>
  <si>
    <t>PUMPKIN</t>
  </si>
  <si>
    <t>CASHEW</t>
  </si>
  <si>
    <t>SOURSOP</t>
  </si>
  <si>
    <t xml:space="preserve">      Sugarcane (L.Tons)</t>
  </si>
  <si>
    <t>Mechanized</t>
  </si>
  <si>
    <t xml:space="preserve">                         (33 lb Boxes)</t>
  </si>
  <si>
    <t>Cabbage, Cucumber, Hot Pepper, Okra, Squash, Sweet pepper, Tomato, Irish Potatoes, Onion, Carrot</t>
  </si>
  <si>
    <t>Citrus - Orange/Grapefruit; Banana; Mangoes; Papayas - local/export, Peanuts, Plantains, Watermelon</t>
  </si>
  <si>
    <t>Coconut; Cocoa; Canteloupe; Honey Due Melon, Annato, Coffee, Avocado, Pineapple</t>
  </si>
  <si>
    <t>Cattle - Beef; Dairy; Milk; Honey; Pigs; Poultry - Broilers, Eggs, Turkey. Sheep</t>
  </si>
  <si>
    <r>
      <t xml:space="preserve">        </t>
    </r>
    <r>
      <rPr>
        <b/>
        <u val="single"/>
        <sz val="8"/>
        <rFont val="Times New Roman"/>
        <family val="1"/>
      </rPr>
      <t>PRODUCT CATEGORIES</t>
    </r>
  </si>
  <si>
    <t>Production (lbs)</t>
  </si>
  <si>
    <t>Acres</t>
  </si>
  <si>
    <t>Nutmeg</t>
  </si>
  <si>
    <t>Processed plants</t>
  </si>
  <si>
    <t xml:space="preserve">          Yield (lbs)</t>
  </si>
  <si>
    <t xml:space="preserve">     Orange (lbs)</t>
  </si>
  <si>
    <t xml:space="preserve">     Grapefruit (lbs)</t>
  </si>
  <si>
    <t xml:space="preserve">        Yield (lbs)</t>
  </si>
  <si>
    <t xml:space="preserve">Yield (lbs) </t>
  </si>
  <si>
    <t>No. of Bird Slaughtered By Processors</t>
  </si>
  <si>
    <t>Total birds slaughtered</t>
  </si>
  <si>
    <t>Total liveweights</t>
  </si>
  <si>
    <t>Dressweight by processors</t>
  </si>
  <si>
    <t>Dressweight by Others</t>
  </si>
  <si>
    <t>Total Dress weight</t>
  </si>
  <si>
    <t>Liveweight by Others</t>
  </si>
  <si>
    <t>Liveweight by processors</t>
  </si>
  <si>
    <t>COCO YAMS</t>
  </si>
  <si>
    <t>SHEEP</t>
  </si>
  <si>
    <t>Sheep population (heads)</t>
  </si>
  <si>
    <t>Source: District Agriculture Offices, BGA, CGA, BSI, TCGA, Quality Poultry, Homestead, Wetern daries, Tropical fruits</t>
  </si>
  <si>
    <t>Ministry fo Agriculture, Fisheries and Cooperatives - Policy Analysis and Economic Unit</t>
  </si>
  <si>
    <t>Mech. Irrigated</t>
  </si>
  <si>
    <t>Production</t>
  </si>
  <si>
    <t>Cauliflower</t>
  </si>
  <si>
    <t>Broccoli</t>
  </si>
  <si>
    <t>Celery</t>
  </si>
  <si>
    <t>Cho-Cho</t>
  </si>
  <si>
    <t>Cotton</t>
  </si>
  <si>
    <t>LAYERS Population</t>
  </si>
  <si>
    <t>Heads Exported</t>
  </si>
  <si>
    <t>Live weight</t>
  </si>
  <si>
    <t>Guava</t>
  </si>
  <si>
    <t>Pitahaya</t>
  </si>
  <si>
    <t>Lettuce</t>
  </si>
  <si>
    <t>String Beans</t>
  </si>
  <si>
    <t>Apple Banana</t>
  </si>
  <si>
    <t>Jicama</t>
  </si>
  <si>
    <t>(40 lbs boxes) ($3.00p/bx)</t>
  </si>
  <si>
    <t>Chinese Cabbages</t>
  </si>
  <si>
    <t>dry nuts</t>
  </si>
  <si>
    <t>Green Nuts (Processing)</t>
  </si>
  <si>
    <t>Oranges (90 lbs. Boxes) ($7.00 p/bx)</t>
  </si>
  <si>
    <t>Grapefruit (80 lbs. Boxes)  ($7.00 p/bx)</t>
  </si>
  <si>
    <t>BANANA (Exports  bxs)</t>
  </si>
  <si>
    <t xml:space="preserve">                         (26 lb Boxes)</t>
  </si>
  <si>
    <t xml:space="preserve">  </t>
  </si>
  <si>
    <t>Local Production</t>
  </si>
  <si>
    <t>Total Production (lbs)</t>
  </si>
  <si>
    <t>Total  Production (lbs)</t>
  </si>
  <si>
    <t>Average Yield (lbs)</t>
  </si>
  <si>
    <t>Average Yield (bunches/acre)</t>
  </si>
  <si>
    <t xml:space="preserve">  Production (lbs)</t>
  </si>
  <si>
    <t xml:space="preserve">   Production (lbs)</t>
  </si>
  <si>
    <t xml:space="preserve"> Production (lbs)</t>
  </si>
  <si>
    <t>HOT PEPPER (Total Production) (lbs)</t>
  </si>
  <si>
    <t>CITRUS (Export)</t>
  </si>
  <si>
    <t>Average Yield (lbs/Hive)</t>
  </si>
  <si>
    <t xml:space="preserve">Domestic Consumption </t>
  </si>
  <si>
    <t>Banana Domestic consumption</t>
  </si>
  <si>
    <t>Orange Domestic Consumption is 5% total export</t>
  </si>
  <si>
    <t>Grapefruit Domestic Consumption is 1% of total export</t>
  </si>
  <si>
    <t>Banana Domestic Consumption estimated 12.5% total production</t>
  </si>
  <si>
    <t>Marine Domestic Consumption is estimated 4% of total export</t>
  </si>
  <si>
    <t>Total Production (Nuts)</t>
  </si>
  <si>
    <t xml:space="preserve"> Total Production (lbs) (crude nut)</t>
  </si>
  <si>
    <t>Average Yield (Nuts)</t>
  </si>
  <si>
    <t>Average Yield (lb)</t>
  </si>
  <si>
    <t>Local sales  (ONLY)</t>
  </si>
  <si>
    <t>Small Scale Processing (ONLY)</t>
  </si>
  <si>
    <t>No of Birds slaughtered by Others (ONLY)</t>
  </si>
  <si>
    <t>others (boxes)</t>
  </si>
  <si>
    <t>Pollen</t>
  </si>
  <si>
    <t>GINGER</t>
  </si>
  <si>
    <t>Livestock: * Cattle - Estimated Liveweight = 900*lbs, Carcass weight = 450*lbs;  ** Pig - Estimated Liveweight = 200 lbs, Carcass Weight= 120*lbs</t>
  </si>
  <si>
    <t>SWEET PEPPER*</t>
  </si>
  <si>
    <t>Pineapple Note: Heads were reported in the past and now (2003) it's being converted to pounds.</t>
  </si>
  <si>
    <t xml:space="preserve">      Export (lbs)</t>
  </si>
  <si>
    <t xml:space="preserve">     Production (lbs) (Export)</t>
  </si>
  <si>
    <t>PAPAYA (Production)</t>
  </si>
  <si>
    <t>Papaya Domestic Consumption estimated 2% of total production</t>
  </si>
  <si>
    <t>CITRUS (Production)</t>
  </si>
  <si>
    <t xml:space="preserve">     Orange (bxs)</t>
  </si>
  <si>
    <t xml:space="preserve">     Grapefruit (bxs)</t>
  </si>
  <si>
    <t>BANANA (Production Bxs)</t>
  </si>
  <si>
    <t>Acres Harvested</t>
  </si>
  <si>
    <t>Acres harvested</t>
  </si>
  <si>
    <t>Note: Livestock Statistics are from DAC Report</t>
  </si>
  <si>
    <t>1.  CEREAL GRAINS</t>
  </si>
  <si>
    <t>4. INDUSTRIAL CROPS</t>
  </si>
  <si>
    <t>5. MUSA Spp.</t>
  </si>
  <si>
    <t>Pelipita/Bluggoe</t>
  </si>
  <si>
    <t>6. ROOT CROPS</t>
  </si>
  <si>
    <t>7.  SPICE AND CONDIMENTS</t>
  </si>
  <si>
    <t>BLACK PEPPER</t>
  </si>
  <si>
    <t>VANILLA</t>
  </si>
  <si>
    <t>8. TREE CROPS</t>
  </si>
  <si>
    <t>CACAO</t>
  </si>
  <si>
    <t>OTHER CITRUS</t>
  </si>
  <si>
    <t>CRABOO</t>
  </si>
  <si>
    <t>SAPODILLA</t>
  </si>
  <si>
    <t>MAMEY</t>
  </si>
  <si>
    <t>GRAPES</t>
  </si>
  <si>
    <t>9. VEGETABLES</t>
  </si>
  <si>
    <t>Sweet corn</t>
  </si>
  <si>
    <t>10.     LARGE RUMINANTS</t>
  </si>
  <si>
    <t>11. SMALL RUMINANTS</t>
  </si>
  <si>
    <t>GOATS</t>
  </si>
  <si>
    <t>12. POULTRY</t>
  </si>
  <si>
    <t>DUCKS</t>
  </si>
  <si>
    <t xml:space="preserve">     No. of  Ducks (Slaughtered)</t>
  </si>
  <si>
    <t>LOCAL CHICKEN</t>
  </si>
  <si>
    <t xml:space="preserve">     No. of  local chicken (Slaughtered)</t>
  </si>
  <si>
    <t>Pig population (heads)</t>
  </si>
  <si>
    <t>14. HONEY</t>
  </si>
  <si>
    <t>Goat population (heads)</t>
  </si>
  <si>
    <t>LIVESTOCK</t>
  </si>
  <si>
    <t>Corozal</t>
  </si>
  <si>
    <t>Owalk</t>
  </si>
  <si>
    <t>Belize</t>
  </si>
  <si>
    <t>Cayo</t>
  </si>
  <si>
    <t>Stn Creek</t>
  </si>
  <si>
    <t>Toledo</t>
  </si>
  <si>
    <t>Date:</t>
  </si>
  <si>
    <t>PINTO BEANS</t>
  </si>
  <si>
    <t>Total  Production (Bunches)</t>
  </si>
  <si>
    <t>Purchase by Processor</t>
  </si>
  <si>
    <t>13. SWINE     Adjusted</t>
  </si>
  <si>
    <t>Lime/Lemon Export (lbs)</t>
  </si>
  <si>
    <t>little belize</t>
  </si>
  <si>
    <t>Other (lbs)</t>
  </si>
  <si>
    <t>S/Lookout</t>
  </si>
  <si>
    <t>OTHER BEANS/Slookout</t>
  </si>
  <si>
    <t>Belize*</t>
  </si>
  <si>
    <t>Seed Production</t>
  </si>
  <si>
    <t>Other</t>
  </si>
  <si>
    <t>CORN YELLOW (Prod. Total lbs)</t>
  </si>
  <si>
    <t>RICE (Prod. Total lbs)</t>
  </si>
  <si>
    <t>WHITE CORN ( Prod. Total lbs)</t>
  </si>
  <si>
    <t>R.K. BEANS (Prod Total lbs)</t>
  </si>
  <si>
    <t>BLACK BEANS (Prod Total lbs)</t>
  </si>
  <si>
    <t>OTHER BEANS (Prod Total lbs)</t>
  </si>
  <si>
    <t>Percentage</t>
  </si>
  <si>
    <t>Change</t>
  </si>
  <si>
    <t>Other Farmers</t>
  </si>
  <si>
    <t>Riverside</t>
  </si>
  <si>
    <t>(Paddy)</t>
  </si>
  <si>
    <t>2.  LEGUMES</t>
  </si>
  <si>
    <t>3.  FRUITS</t>
  </si>
  <si>
    <t xml:space="preserve"> Corn; Rice; Sorghum, </t>
  </si>
  <si>
    <t xml:space="preserve">Black Beans; R.K. Beans; Cowpea; Soybeans, </t>
  </si>
  <si>
    <t>Pineapple, Watermelon, Canteloupe</t>
  </si>
  <si>
    <t>Sugar, Cotton</t>
  </si>
  <si>
    <t>5. OTHER FRUITS</t>
  </si>
  <si>
    <t>Banana, Plantain,</t>
  </si>
  <si>
    <t>Onion, Annato, Ginger, Black pepper</t>
  </si>
  <si>
    <t>10. LIVESTOCK</t>
  </si>
  <si>
    <t>AGRICULTURAL PRODUCTION STATISTICS FOR  2014</t>
  </si>
  <si>
    <t>.</t>
  </si>
  <si>
    <t>Reviewed: 13 March 2015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</si>
</sst>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Z$&quot;#,##0_);\(&quot;BZ$&quot;#,##0\)"/>
    <numFmt numFmtId="165" formatCode="&quot;BZ$&quot;#,##0_);[Red]\(&quot;BZ$&quot;#,##0\)"/>
    <numFmt numFmtId="166" formatCode="&quot;BZ$&quot;#,##0.00_);\(&quot;BZ$&quot;#,##0.00\)"/>
    <numFmt numFmtId="167" formatCode="&quot;BZ$&quot;#,##0.00_);[Red]\(&quot;BZ$&quot;#,##0.00\)"/>
    <numFmt numFmtId="168" formatCode="_(&quot;BZ$&quot;* #,##0_);_(&quot;BZ$&quot;* \(#,##0\);_(&quot;BZ$&quot;* &quot;-&quot;_);_(@_)"/>
    <numFmt numFmtId="169" formatCode="_(&quot;BZ$&quot;* #,##0.00_);_(&quot;BZ$&quot;* \(#,##0.00\);_(&quot;BZ$&quot;* &quot;-&quot;??_);_(@_)"/>
    <numFmt numFmtId="170" formatCode="#,##0.0_);\(#,##0.0\)"/>
    <numFmt numFmtId="171" formatCode="#,##0.000_);\(#,##0.000\)"/>
    <numFmt numFmtId="172" formatCode="#,##0.0000_);\(#,##0.0000\)"/>
    <numFmt numFmtId="173" formatCode="0.000000000"/>
    <numFmt numFmtId="174" formatCode="0.0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#,##0.0"/>
    <numFmt numFmtId="185" formatCode="#,##0;[Red]#,##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0.0%"/>
    <numFmt numFmtId="193" formatCode="_(* #,##0.000_);_(* \(#,##0.000\);_(* &quot;-&quot;??_);_(@_)"/>
    <numFmt numFmtId="194" formatCode="_(* #,##0.0000_);_(* \(#,##0.0000\);_(* &quot;-&quot;??_);_(@_)"/>
    <numFmt numFmtId="195" formatCode="[$-409]dddd\,\ mmmm\ dd\,\ yyyy"/>
    <numFmt numFmtId="196" formatCode="[$-409]h:mm:ss\ AM/PM"/>
  </numFmts>
  <fonts count="68">
    <font>
      <sz val="10"/>
      <name val="Helv"/>
      <family val="0"/>
    </font>
    <font>
      <sz val="10"/>
      <name val="Arial"/>
      <family val="0"/>
    </font>
    <font>
      <u val="single"/>
      <sz val="5"/>
      <color indexed="12"/>
      <name val="Helv"/>
      <family val="0"/>
    </font>
    <font>
      <u val="single"/>
      <sz val="5"/>
      <color indexed="36"/>
      <name val="Helv"/>
      <family val="0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Helv"/>
      <family val="0"/>
    </font>
    <font>
      <b/>
      <sz val="12"/>
      <color indexed="12"/>
      <name val="Times New Roman"/>
      <family val="1"/>
    </font>
    <font>
      <b/>
      <sz val="10"/>
      <color indexed="12"/>
      <name val="Helv"/>
      <family val="0"/>
    </font>
    <font>
      <b/>
      <sz val="16"/>
      <color indexed="12"/>
      <name val="Helv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Times New Roman"/>
      <family val="1"/>
    </font>
    <font>
      <sz val="14"/>
      <color indexed="49"/>
      <name val="Times New Roman"/>
      <family val="1"/>
    </font>
    <font>
      <b/>
      <sz val="14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B050"/>
      <name val="Times New Roman"/>
      <family val="1"/>
    </font>
    <font>
      <sz val="14"/>
      <color theme="8" tint="-0.24997000396251678"/>
      <name val="Times New Roman"/>
      <family val="1"/>
    </font>
    <font>
      <b/>
      <sz val="10"/>
      <color theme="1"/>
      <name val="Times New Roman"/>
      <family val="1"/>
    </font>
    <font>
      <b/>
      <sz val="14"/>
      <color rgb="FF00206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left"/>
    </xf>
    <xf numFmtId="3" fontId="6" fillId="0" borderId="10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left"/>
    </xf>
    <xf numFmtId="3" fontId="5" fillId="33" borderId="13" xfId="0" applyNumberFormat="1" applyFont="1" applyFill="1" applyBorder="1" applyAlignment="1">
      <alignment horizontal="left"/>
    </xf>
    <xf numFmtId="3" fontId="4" fillId="33" borderId="13" xfId="0" applyNumberFormat="1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/>
    </xf>
    <xf numFmtId="3" fontId="4" fillId="34" borderId="0" xfId="0" applyNumberFormat="1" applyFont="1" applyFill="1" applyAlignment="1">
      <alignment horizontal="center"/>
    </xf>
    <xf numFmtId="3" fontId="6" fillId="34" borderId="0" xfId="0" applyNumberFormat="1" applyFont="1" applyFill="1" applyAlignment="1">
      <alignment horizontal="center"/>
    </xf>
    <xf numFmtId="3" fontId="6" fillId="35" borderId="0" xfId="0" applyNumberFormat="1" applyFont="1" applyFill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35" borderId="0" xfId="0" applyNumberFormat="1" applyFont="1" applyFill="1" applyAlignment="1">
      <alignment horizontal="center"/>
    </xf>
    <xf numFmtId="3" fontId="8" fillId="0" borderId="0" xfId="0" applyNumberFormat="1" applyFont="1" applyAlignment="1">
      <alignment horizontal="center"/>
    </xf>
    <xf numFmtId="3" fontId="7" fillId="0" borderId="13" xfId="0" applyNumberFormat="1" applyFont="1" applyBorder="1" applyAlignment="1">
      <alignment horizontal="left"/>
    </xf>
    <xf numFmtId="3" fontId="7" fillId="0" borderId="13" xfId="0" applyNumberFormat="1" applyFont="1" applyBorder="1" applyAlignment="1">
      <alignment horizontal="center"/>
    </xf>
    <xf numFmtId="3" fontId="9" fillId="34" borderId="13" xfId="0" applyNumberFormat="1" applyFont="1" applyFill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3" xfId="42" applyNumberFormat="1" applyFont="1" applyBorder="1" applyAlignment="1">
      <alignment horizontal="center"/>
    </xf>
    <xf numFmtId="184" fontId="9" fillId="0" borderId="13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7" fillId="35" borderId="13" xfId="0" applyNumberFormat="1" applyFont="1" applyFill="1" applyBorder="1" applyAlignment="1">
      <alignment horizontal="center"/>
    </xf>
    <xf numFmtId="3" fontId="7" fillId="36" borderId="13" xfId="0" applyNumberFormat="1" applyFont="1" applyFill="1" applyBorder="1" applyAlignment="1">
      <alignment horizontal="center"/>
    </xf>
    <xf numFmtId="3" fontId="7" fillId="0" borderId="13" xfId="42" applyNumberFormat="1" applyFont="1" applyBorder="1" applyAlignment="1">
      <alignment horizontal="center"/>
    </xf>
    <xf numFmtId="184" fontId="9" fillId="0" borderId="13" xfId="42" applyNumberFormat="1" applyFont="1" applyBorder="1" applyAlignment="1">
      <alignment horizontal="center"/>
    </xf>
    <xf numFmtId="4" fontId="9" fillId="0" borderId="13" xfId="42" applyNumberFormat="1" applyFont="1" applyBorder="1" applyAlignment="1">
      <alignment horizontal="center"/>
    </xf>
    <xf numFmtId="3" fontId="13" fillId="0" borderId="13" xfId="0" applyNumberFormat="1" applyFont="1" applyBorder="1" applyAlignment="1">
      <alignment horizontal="left"/>
    </xf>
    <xf numFmtId="3" fontId="11" fillId="36" borderId="13" xfId="0" applyNumberFormat="1" applyFont="1" applyFill="1" applyBorder="1" applyAlignment="1">
      <alignment horizontal="left"/>
    </xf>
    <xf numFmtId="3" fontId="15" fillId="0" borderId="13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left"/>
    </xf>
    <xf numFmtId="3" fontId="14" fillId="36" borderId="13" xfId="0" applyNumberFormat="1" applyFont="1" applyFill="1" applyBorder="1" applyAlignment="1">
      <alignment horizontal="left"/>
    </xf>
    <xf numFmtId="3" fontId="14" fillId="34" borderId="13" xfId="0" applyNumberFormat="1" applyFont="1" applyFill="1" applyBorder="1" applyAlignment="1">
      <alignment horizontal="left"/>
    </xf>
    <xf numFmtId="3" fontId="15" fillId="0" borderId="13" xfId="42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3" fontId="12" fillId="35" borderId="13" xfId="0" applyNumberFormat="1" applyFont="1" applyFill="1" applyBorder="1" applyAlignment="1">
      <alignment horizontal="center"/>
    </xf>
    <xf numFmtId="4" fontId="15" fillId="0" borderId="13" xfId="42" applyNumberFormat="1" applyFont="1" applyBorder="1" applyAlignment="1">
      <alignment horizontal="center"/>
    </xf>
    <xf numFmtId="3" fontId="15" fillId="34" borderId="13" xfId="42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left"/>
    </xf>
    <xf numFmtId="184" fontId="15" fillId="0" borderId="13" xfId="42" applyNumberFormat="1" applyFont="1" applyBorder="1" applyAlignment="1">
      <alignment horizontal="center"/>
    </xf>
    <xf numFmtId="181" fontId="9" fillId="0" borderId="13" xfId="42" applyNumberFormat="1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left"/>
    </xf>
    <xf numFmtId="3" fontId="13" fillId="33" borderId="13" xfId="0" applyNumberFormat="1" applyFont="1" applyFill="1" applyBorder="1" applyAlignment="1">
      <alignment horizontal="left"/>
    </xf>
    <xf numFmtId="3" fontId="7" fillId="34" borderId="13" xfId="0" applyNumberFormat="1" applyFont="1" applyFill="1" applyBorder="1" applyAlignment="1">
      <alignment horizontal="left"/>
    </xf>
    <xf numFmtId="3" fontId="9" fillId="36" borderId="13" xfId="0" applyNumberFormat="1" applyFont="1" applyFill="1" applyBorder="1" applyAlignment="1">
      <alignment horizontal="center"/>
    </xf>
    <xf numFmtId="3" fontId="7" fillId="0" borderId="13" xfId="0" applyNumberFormat="1" applyFont="1" applyBorder="1" applyAlignment="1" quotePrefix="1">
      <alignment horizontal="center"/>
    </xf>
    <xf numFmtId="3" fontId="9" fillId="0" borderId="13" xfId="42" applyNumberFormat="1" applyFont="1" applyBorder="1" applyAlignment="1" quotePrefix="1">
      <alignment horizontal="center"/>
    </xf>
    <xf numFmtId="3" fontId="16" fillId="34" borderId="13" xfId="0" applyNumberFormat="1" applyFont="1" applyFill="1" applyBorder="1" applyAlignment="1">
      <alignment horizontal="left"/>
    </xf>
    <xf numFmtId="3" fontId="17" fillId="0" borderId="13" xfId="0" applyNumberFormat="1" applyFont="1" applyBorder="1" applyAlignment="1">
      <alignment horizontal="left"/>
    </xf>
    <xf numFmtId="3" fontId="15" fillId="0" borderId="13" xfId="42" applyNumberFormat="1" applyFont="1" applyBorder="1" applyAlignment="1" quotePrefix="1">
      <alignment horizontal="center"/>
    </xf>
    <xf numFmtId="3" fontId="18" fillId="0" borderId="13" xfId="0" applyNumberFormat="1" applyFont="1" applyBorder="1" applyAlignment="1">
      <alignment horizontal="left"/>
    </xf>
    <xf numFmtId="3" fontId="19" fillId="34" borderId="13" xfId="0" applyNumberFormat="1" applyFont="1" applyFill="1" applyBorder="1" applyAlignment="1">
      <alignment horizontal="left"/>
    </xf>
    <xf numFmtId="3" fontId="19" fillId="0" borderId="13" xfId="0" applyNumberFormat="1" applyFont="1" applyBorder="1" applyAlignment="1">
      <alignment horizontal="left"/>
    </xf>
    <xf numFmtId="3" fontId="7" fillId="36" borderId="13" xfId="0" applyNumberFormat="1" applyFont="1" applyFill="1" applyBorder="1" applyAlignment="1">
      <alignment horizontal="left"/>
    </xf>
    <xf numFmtId="4" fontId="7" fillId="0" borderId="13" xfId="0" applyNumberFormat="1" applyFont="1" applyBorder="1" applyAlignment="1" quotePrefix="1">
      <alignment horizontal="center"/>
    </xf>
    <xf numFmtId="3" fontId="9" fillId="0" borderId="0" xfId="0" applyNumberFormat="1" applyFont="1" applyAlignment="1">
      <alignment horizontal="center"/>
    </xf>
    <xf numFmtId="3" fontId="7" fillId="0" borderId="11" xfId="0" applyNumberFormat="1" applyFont="1" applyBorder="1" applyAlignment="1">
      <alignment horizontal="left"/>
    </xf>
    <xf numFmtId="3" fontId="18" fillId="0" borderId="13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3" fontId="7" fillId="37" borderId="13" xfId="0" applyNumberFormat="1" applyFont="1" applyFill="1" applyBorder="1" applyAlignment="1">
      <alignment horizontal="center"/>
    </xf>
    <xf numFmtId="3" fontId="14" fillId="37" borderId="13" xfId="0" applyNumberFormat="1" applyFont="1" applyFill="1" applyBorder="1" applyAlignment="1">
      <alignment horizontal="center"/>
    </xf>
    <xf numFmtId="3" fontId="19" fillId="0" borderId="13" xfId="0" applyNumberFormat="1" applyFont="1" applyBorder="1" applyAlignment="1">
      <alignment horizontal="center"/>
    </xf>
    <xf numFmtId="184" fontId="9" fillId="0" borderId="13" xfId="42" applyNumberFormat="1" applyFont="1" applyBorder="1" applyAlignment="1" quotePrefix="1">
      <alignment horizontal="center"/>
    </xf>
    <xf numFmtId="3" fontId="14" fillId="0" borderId="0" xfId="0" applyNumberFormat="1" applyFont="1" applyAlignment="1">
      <alignment horizontal="left"/>
    </xf>
    <xf numFmtId="3" fontId="9" fillId="0" borderId="14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4" xfId="0" applyNumberFormat="1" applyFont="1" applyBorder="1" applyAlignment="1" quotePrefix="1">
      <alignment horizontal="center"/>
    </xf>
    <xf numFmtId="3" fontId="9" fillId="0" borderId="14" xfId="42" applyNumberFormat="1" applyFont="1" applyBorder="1" applyAlignment="1">
      <alignment horizontal="center"/>
    </xf>
    <xf numFmtId="3" fontId="22" fillId="0" borderId="14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184" fontId="9" fillId="0" borderId="14" xfId="0" applyNumberFormat="1" applyFont="1" applyBorder="1" applyAlignment="1">
      <alignment horizontal="center"/>
    </xf>
    <xf numFmtId="3" fontId="7" fillId="0" borderId="14" xfId="42" applyNumberFormat="1" applyFont="1" applyBorder="1" applyAlignment="1">
      <alignment horizontal="center"/>
    </xf>
    <xf numFmtId="3" fontId="9" fillId="0" borderId="14" xfId="42" applyNumberFormat="1" applyFont="1" applyBorder="1" applyAlignment="1" quotePrefix="1">
      <alignment horizontal="center"/>
    </xf>
    <xf numFmtId="184" fontId="19" fillId="0" borderId="13" xfId="0" applyNumberFormat="1" applyFont="1" applyBorder="1" applyAlignment="1">
      <alignment horizontal="center"/>
    </xf>
    <xf numFmtId="4" fontId="15" fillId="0" borderId="13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 horizontal="center"/>
    </xf>
    <xf numFmtId="184" fontId="7" fillId="0" borderId="13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184" fontId="20" fillId="0" borderId="13" xfId="0" applyNumberFormat="1" applyFont="1" applyBorder="1" applyAlignment="1">
      <alignment horizontal="center"/>
    </xf>
    <xf numFmtId="3" fontId="64" fillId="0" borderId="14" xfId="0" applyNumberFormat="1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3" fontId="65" fillId="34" borderId="13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left"/>
    </xf>
    <xf numFmtId="3" fontId="13" fillId="0" borderId="13" xfId="0" applyNumberFormat="1" applyFont="1" applyBorder="1" applyAlignment="1">
      <alignment horizontal="center"/>
    </xf>
    <xf numFmtId="3" fontId="14" fillId="34" borderId="13" xfId="0" applyNumberFormat="1" applyFont="1" applyFill="1" applyBorder="1" applyAlignment="1">
      <alignment horizontal="center"/>
    </xf>
    <xf numFmtId="3" fontId="25" fillId="34" borderId="13" xfId="0" applyNumberFormat="1" applyFont="1" applyFill="1" applyBorder="1" applyAlignment="1">
      <alignment horizontal="center"/>
    </xf>
    <xf numFmtId="3" fontId="25" fillId="0" borderId="13" xfId="0" applyNumberFormat="1" applyFont="1" applyBorder="1" applyAlignment="1">
      <alignment horizontal="center"/>
    </xf>
    <xf numFmtId="3" fontId="25" fillId="35" borderId="13" xfId="0" applyNumberFormat="1" applyFont="1" applyFill="1" applyBorder="1" applyAlignment="1">
      <alignment horizontal="center"/>
    </xf>
    <xf numFmtId="3" fontId="14" fillId="35" borderId="13" xfId="0" applyNumberFormat="1" applyFont="1" applyFill="1" applyBorder="1" applyAlignment="1">
      <alignment horizontal="center"/>
    </xf>
    <xf numFmtId="3" fontId="25" fillId="0" borderId="0" xfId="0" applyNumberFormat="1" applyFont="1" applyAlignment="1">
      <alignment horizontal="center"/>
    </xf>
    <xf numFmtId="184" fontId="6" fillId="34" borderId="0" xfId="0" applyNumberFormat="1" applyFont="1" applyFill="1" applyAlignment="1">
      <alignment horizontal="center"/>
    </xf>
    <xf numFmtId="3" fontId="66" fillId="0" borderId="13" xfId="0" applyNumberFormat="1" applyFont="1" applyBorder="1" applyAlignment="1">
      <alignment horizontal="center"/>
    </xf>
    <xf numFmtId="183" fontId="26" fillId="0" borderId="13" xfId="42" applyNumberFormat="1" applyFont="1" applyBorder="1" applyAlignment="1">
      <alignment/>
    </xf>
    <xf numFmtId="3" fontId="4" fillId="0" borderId="15" xfId="0" applyNumberFormat="1" applyFont="1" applyBorder="1" applyAlignment="1">
      <alignment horizontal="left"/>
    </xf>
    <xf numFmtId="3" fontId="6" fillId="0" borderId="16" xfId="0" applyNumberFormat="1" applyFont="1" applyBorder="1" applyAlignment="1">
      <alignment horizontal="left"/>
    </xf>
    <xf numFmtId="3" fontId="4" fillId="0" borderId="17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left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J590"/>
  <sheetViews>
    <sheetView showGridLines="0" tabSelected="1" zoomScalePageLayoutView="0" workbookViewId="0" topLeftCell="A22">
      <pane xSplit="1" ySplit="2" topLeftCell="B450" activePane="bottomRight" state="frozen"/>
      <selection pane="topLeft" activeCell="A22" sqref="A22"/>
      <selection pane="topRight" activeCell="B22" sqref="B22"/>
      <selection pane="bottomLeft" activeCell="A24" sqref="A24"/>
      <selection pane="bottomRight" activeCell="C468" sqref="C468"/>
    </sheetView>
  </sheetViews>
  <sheetFormatPr defaultColWidth="22.00390625" defaultRowHeight="15" customHeight="1"/>
  <cols>
    <col min="1" max="1" width="33.8515625" style="1" customWidth="1"/>
    <col min="2" max="2" width="13.28125" style="1" customWidth="1"/>
    <col min="3" max="3" width="12.140625" style="1" customWidth="1"/>
    <col min="4" max="4" width="11.7109375" style="1" customWidth="1"/>
    <col min="5" max="5" width="12.140625" style="1" customWidth="1"/>
    <col min="6" max="6" width="12.57421875" style="1" customWidth="1"/>
    <col min="7" max="7" width="12.00390625" style="1" customWidth="1"/>
    <col min="8" max="8" width="13.421875" style="1" customWidth="1"/>
    <col min="9" max="9" width="16.28125" style="1" customWidth="1"/>
    <col min="10" max="10" width="13.28125" style="1" customWidth="1"/>
    <col min="11" max="16384" width="22.00390625" style="1" customWidth="1"/>
  </cols>
  <sheetData>
    <row r="2" spans="3:4" ht="15" customHeight="1">
      <c r="C2" s="89" t="s">
        <v>0</v>
      </c>
      <c r="D2" s="2"/>
    </row>
    <row r="3" spans="1:2" ht="15" customHeight="1">
      <c r="A3" s="3"/>
      <c r="B3" s="2"/>
    </row>
    <row r="4" spans="3:6" ht="15" customHeight="1">
      <c r="C4" s="89" t="s">
        <v>230</v>
      </c>
      <c r="D4" s="2"/>
      <c r="E4" s="3"/>
      <c r="F4" s="3"/>
    </row>
    <row r="5" spans="3:8" ht="15" customHeight="1">
      <c r="C5" s="2"/>
      <c r="D5" s="2"/>
      <c r="E5" s="19"/>
      <c r="F5" s="3"/>
      <c r="G5" s="3" t="s">
        <v>196</v>
      </c>
      <c r="H5" s="70" t="s">
        <v>232</v>
      </c>
    </row>
    <row r="6" spans="2:8" ht="15" customHeight="1" thickBot="1">
      <c r="B6" s="2"/>
      <c r="C6" s="3"/>
      <c r="D6" s="3"/>
      <c r="E6" s="3"/>
      <c r="F6" s="3"/>
      <c r="H6" s="3"/>
    </row>
    <row r="7" spans="1:8" ht="15" customHeight="1">
      <c r="A7" s="101" t="s">
        <v>72</v>
      </c>
      <c r="B7" s="102"/>
      <c r="C7" s="103"/>
      <c r="D7" s="103"/>
      <c r="E7" s="104" t="s">
        <v>1</v>
      </c>
      <c r="F7" s="102"/>
      <c r="G7" s="102"/>
      <c r="H7" s="105"/>
    </row>
    <row r="8" spans="1:8" ht="15" customHeight="1" thickBot="1">
      <c r="A8" s="106"/>
      <c r="B8" s="107"/>
      <c r="C8" s="107"/>
      <c r="D8" s="107"/>
      <c r="E8" s="107"/>
      <c r="F8" s="107"/>
      <c r="G8" s="107"/>
      <c r="H8" s="108"/>
    </row>
    <row r="9" spans="1:8" ht="15" customHeight="1">
      <c r="A9" s="6"/>
      <c r="B9" s="7"/>
      <c r="C9" s="8"/>
      <c r="D9" s="8"/>
      <c r="E9" s="9"/>
      <c r="F9" s="9"/>
      <c r="G9" s="9"/>
      <c r="H9" s="100"/>
    </row>
    <row r="10" spans="1:8" ht="15" customHeight="1">
      <c r="A10" s="10" t="s">
        <v>161</v>
      </c>
      <c r="B10" s="7"/>
      <c r="C10" s="5" t="s">
        <v>222</v>
      </c>
      <c r="D10" s="8"/>
      <c r="E10" s="9"/>
      <c r="F10" s="9"/>
      <c r="G10" s="9"/>
      <c r="H10" s="100"/>
    </row>
    <row r="11" spans="1:8" ht="15" customHeight="1">
      <c r="A11" s="33" t="s">
        <v>220</v>
      </c>
      <c r="B11" s="7"/>
      <c r="C11" s="5" t="s">
        <v>223</v>
      </c>
      <c r="D11" s="8"/>
      <c r="E11" s="9"/>
      <c r="F11" s="9"/>
      <c r="G11" s="9"/>
      <c r="H11" s="100"/>
    </row>
    <row r="12" spans="1:8" ht="15" customHeight="1">
      <c r="A12" s="33" t="s">
        <v>221</v>
      </c>
      <c r="B12" s="7"/>
      <c r="C12" s="8" t="s">
        <v>224</v>
      </c>
      <c r="D12" s="8"/>
      <c r="E12" s="9"/>
      <c r="F12" s="9"/>
      <c r="G12" s="9"/>
      <c r="H12" s="100"/>
    </row>
    <row r="13" spans="1:8" ht="15" customHeight="1">
      <c r="A13" s="33" t="s">
        <v>162</v>
      </c>
      <c r="B13" s="7"/>
      <c r="C13" s="8" t="s">
        <v>225</v>
      </c>
      <c r="D13" s="8"/>
      <c r="E13" s="9"/>
      <c r="F13" s="9"/>
      <c r="G13" s="9"/>
      <c r="H13" s="100"/>
    </row>
    <row r="14" spans="1:8" ht="15" customHeight="1">
      <c r="A14" s="33" t="s">
        <v>226</v>
      </c>
      <c r="B14" s="7"/>
      <c r="C14" s="8" t="s">
        <v>227</v>
      </c>
      <c r="D14" s="8"/>
      <c r="E14" s="9"/>
      <c r="F14" s="9"/>
      <c r="G14" s="9"/>
      <c r="H14" s="100"/>
    </row>
    <row r="15" spans="1:8" ht="15" customHeight="1">
      <c r="A15" s="33" t="s">
        <v>165</v>
      </c>
      <c r="B15" s="7"/>
      <c r="C15" s="8" t="s">
        <v>2</v>
      </c>
      <c r="D15" s="8"/>
      <c r="E15" s="9"/>
      <c r="F15" s="9"/>
      <c r="G15" s="9"/>
      <c r="H15" s="100"/>
    </row>
    <row r="16" spans="1:8" ht="15" customHeight="1">
      <c r="A16" s="33" t="s">
        <v>166</v>
      </c>
      <c r="B16" s="7"/>
      <c r="C16" s="8" t="s">
        <v>228</v>
      </c>
      <c r="D16" s="8"/>
      <c r="E16" s="9"/>
      <c r="F16" s="9"/>
      <c r="G16" s="9"/>
      <c r="H16" s="100"/>
    </row>
    <row r="17" spans="1:8" ht="15" customHeight="1">
      <c r="A17" s="33" t="s">
        <v>169</v>
      </c>
      <c r="B17" s="7"/>
      <c r="C17" s="4" t="s">
        <v>69</v>
      </c>
      <c r="D17" s="4"/>
      <c r="E17" s="9"/>
      <c r="F17" s="9"/>
      <c r="G17" s="9"/>
      <c r="H17" s="100"/>
    </row>
    <row r="18" spans="1:8" ht="15" customHeight="1">
      <c r="A18" s="33"/>
      <c r="B18" s="7"/>
      <c r="C18" s="8" t="s">
        <v>70</v>
      </c>
      <c r="D18" s="8"/>
      <c r="E18" s="9"/>
      <c r="F18" s="9"/>
      <c r="G18" s="9"/>
      <c r="H18" s="100"/>
    </row>
    <row r="19" spans="1:8" ht="15" customHeight="1">
      <c r="A19" s="33" t="s">
        <v>176</v>
      </c>
      <c r="B19" s="7"/>
      <c r="C19" s="8" t="s">
        <v>68</v>
      </c>
      <c r="D19" s="8"/>
      <c r="E19" s="9"/>
      <c r="F19" s="9"/>
      <c r="G19" s="9"/>
      <c r="H19" s="100"/>
    </row>
    <row r="20" spans="1:8" ht="15" customHeight="1">
      <c r="A20" s="33" t="s">
        <v>229</v>
      </c>
      <c r="B20" s="7"/>
      <c r="C20" s="8" t="s">
        <v>71</v>
      </c>
      <c r="D20" s="8"/>
      <c r="E20" s="9"/>
      <c r="F20" s="9"/>
      <c r="G20" s="9"/>
      <c r="H20" s="100"/>
    </row>
    <row r="21" spans="1:8" ht="15" customHeight="1">
      <c r="A21" s="6"/>
      <c r="B21" s="7"/>
      <c r="C21" s="8"/>
      <c r="D21" s="8"/>
      <c r="E21" s="9"/>
      <c r="F21" s="9"/>
      <c r="G21" s="9"/>
      <c r="H21" s="9"/>
    </row>
    <row r="22" spans="1:10" s="13" customFormat="1" ht="18" customHeight="1">
      <c r="A22" s="10" t="s">
        <v>161</v>
      </c>
      <c r="B22" s="109">
        <v>2014</v>
      </c>
      <c r="C22" s="110"/>
      <c r="D22" s="110"/>
      <c r="E22" s="110"/>
      <c r="F22" s="110"/>
      <c r="G22" s="111"/>
      <c r="H22" s="86"/>
      <c r="I22" s="88"/>
      <c r="J22" s="13" t="s">
        <v>215</v>
      </c>
    </row>
    <row r="23" spans="1:10" s="14" customFormat="1" ht="17.25" customHeight="1">
      <c r="A23" s="12" t="s">
        <v>3</v>
      </c>
      <c r="B23" s="66" t="s">
        <v>190</v>
      </c>
      <c r="C23" s="66" t="s">
        <v>191</v>
      </c>
      <c r="D23" s="66" t="s">
        <v>206</v>
      </c>
      <c r="E23" s="67" t="s">
        <v>193</v>
      </c>
      <c r="F23" s="66" t="s">
        <v>194</v>
      </c>
      <c r="G23" s="66" t="s">
        <v>195</v>
      </c>
      <c r="H23" s="87">
        <v>2014</v>
      </c>
      <c r="I23" s="87">
        <v>2013</v>
      </c>
      <c r="J23" s="14" t="s">
        <v>216</v>
      </c>
    </row>
    <row r="24" spans="1:10" s="14" customFormat="1" ht="15" customHeight="1">
      <c r="A24" s="46" t="s">
        <v>209</v>
      </c>
      <c r="B24" s="21">
        <v>6606500</v>
      </c>
      <c r="C24" s="21">
        <f>C30</f>
        <v>4250000</v>
      </c>
      <c r="D24" s="21">
        <f>D26</f>
        <v>63919</v>
      </c>
      <c r="E24" s="21">
        <f>E26+E30</f>
        <v>130215629</v>
      </c>
      <c r="F24" s="21">
        <f>F26</f>
        <v>876000</v>
      </c>
      <c r="G24" s="21">
        <f>G26+G30</f>
        <v>3360000</v>
      </c>
      <c r="H24" s="82">
        <f>SUM(B24:G24)</f>
        <v>145372048</v>
      </c>
      <c r="I24" s="91">
        <v>146942973</v>
      </c>
      <c r="J24" s="14">
        <f>(H24-I24)/I24*(100)</f>
        <v>-1.0690711967560367</v>
      </c>
    </row>
    <row r="25" spans="1:9" s="14" customFormat="1" ht="15" customHeight="1">
      <c r="A25" s="21" t="s">
        <v>8</v>
      </c>
      <c r="B25" s="21"/>
      <c r="C25" s="21"/>
      <c r="D25" s="21"/>
      <c r="E25" s="62"/>
      <c r="F25" s="63"/>
      <c r="G25" s="21"/>
      <c r="H25" s="82"/>
      <c r="I25" s="91"/>
    </row>
    <row r="26" spans="1:10" s="14" customFormat="1" ht="15" customHeight="1">
      <c r="A26" s="23" t="s">
        <v>127</v>
      </c>
      <c r="B26" s="21"/>
      <c r="C26" s="21"/>
      <c r="D26" s="21">
        <v>63919</v>
      </c>
      <c r="E26" s="64">
        <v>806787</v>
      </c>
      <c r="F26" s="68">
        <v>876000</v>
      </c>
      <c r="G26" s="21">
        <f>G27*G28</f>
        <v>3360000</v>
      </c>
      <c r="H26" s="82">
        <f>SUM(B26:G26)</f>
        <v>5106706</v>
      </c>
      <c r="I26" s="91">
        <v>7806093</v>
      </c>
      <c r="J26" s="14">
        <f>(H26-I26)/I26*(100)</f>
        <v>-34.58051294034032</v>
      </c>
    </row>
    <row r="27" spans="1:10" s="14" customFormat="1" ht="15" customHeight="1">
      <c r="A27" s="23" t="s">
        <v>159</v>
      </c>
      <c r="B27" s="21"/>
      <c r="C27" s="21"/>
      <c r="D27" s="65">
        <v>69</v>
      </c>
      <c r="E27" s="64">
        <v>984.25</v>
      </c>
      <c r="F27" s="68">
        <v>1050</v>
      </c>
      <c r="G27" s="21">
        <v>3360</v>
      </c>
      <c r="H27" s="82">
        <f>SUM(B27:G27)</f>
        <v>5463.25</v>
      </c>
      <c r="I27" s="91">
        <v>6065</v>
      </c>
      <c r="J27" s="14">
        <f>(H27-I27)/I27*(100)</f>
        <v>-9.921681780708987</v>
      </c>
    </row>
    <row r="28" spans="1:9" s="14" customFormat="1" ht="15" customHeight="1">
      <c r="A28" s="23" t="s">
        <v>123</v>
      </c>
      <c r="B28" s="21"/>
      <c r="C28" s="21"/>
      <c r="D28" s="21">
        <f aca="true" t="shared" si="0" ref="D28:I28">D26/D27</f>
        <v>926.3623188405797</v>
      </c>
      <c r="E28" s="64">
        <f t="shared" si="0"/>
        <v>819.6972313944627</v>
      </c>
      <c r="F28" s="68">
        <f t="shared" si="0"/>
        <v>834.2857142857143</v>
      </c>
      <c r="G28" s="21">
        <v>1000</v>
      </c>
      <c r="H28" s="82">
        <f t="shared" si="0"/>
        <v>934.7377476776644</v>
      </c>
      <c r="I28" s="91">
        <f t="shared" si="0"/>
        <v>1287.0722176422094</v>
      </c>
    </row>
    <row r="29" spans="1:9" s="14" customFormat="1" ht="15" customHeight="1">
      <c r="A29" s="21" t="s">
        <v>11</v>
      </c>
      <c r="B29" s="21"/>
      <c r="C29" s="21"/>
      <c r="D29" s="21"/>
      <c r="E29" s="64"/>
      <c r="F29" s="68"/>
      <c r="G29" s="21"/>
      <c r="H29" s="82"/>
      <c r="I29" s="91"/>
    </row>
    <row r="30" spans="1:10" s="14" customFormat="1" ht="15" customHeight="1">
      <c r="A30" s="23" t="s">
        <v>9</v>
      </c>
      <c r="B30" s="21">
        <v>6606500</v>
      </c>
      <c r="C30" s="21">
        <v>4250000</v>
      </c>
      <c r="D30" s="21"/>
      <c r="E30" s="64">
        <v>129408842</v>
      </c>
      <c r="F30" s="68"/>
      <c r="G30" s="21"/>
      <c r="H30" s="82">
        <f>SUM(B30:G30)</f>
        <v>140265342</v>
      </c>
      <c r="I30" s="91">
        <v>139136880</v>
      </c>
      <c r="J30" s="14">
        <f>(H30-I30)/I30*(100)</f>
        <v>0.8110444908639608</v>
      </c>
    </row>
    <row r="31" spans="1:10" s="14" customFormat="1" ht="15" customHeight="1">
      <c r="A31" s="23" t="s">
        <v>159</v>
      </c>
      <c r="B31" s="21">
        <v>6099</v>
      </c>
      <c r="C31" s="21">
        <v>4700</v>
      </c>
      <c r="D31" s="21"/>
      <c r="E31" s="64">
        <v>24693</v>
      </c>
      <c r="F31" s="68"/>
      <c r="G31" s="21"/>
      <c r="H31" s="82">
        <f>SUM(B31:G31)</f>
        <v>35492</v>
      </c>
      <c r="I31" s="91">
        <v>38199</v>
      </c>
      <c r="J31" s="14">
        <f>(H31-I31)/I31*(100)</f>
        <v>-7.086572946935783</v>
      </c>
    </row>
    <row r="32" spans="1:9" s="14" customFormat="1" ht="15" customHeight="1">
      <c r="A32" s="23" t="s">
        <v>123</v>
      </c>
      <c r="B32" s="21">
        <f>B30/B31</f>
        <v>1083.2103623544842</v>
      </c>
      <c r="C32" s="21">
        <f>C30/C31</f>
        <v>904.2553191489362</v>
      </c>
      <c r="D32" s="21"/>
      <c r="E32" s="64">
        <f>E30/E31</f>
        <v>5240.709593812012</v>
      </c>
      <c r="F32" s="68"/>
      <c r="G32" s="21"/>
      <c r="H32" s="82">
        <f>H30/H31</f>
        <v>3952.026991998197</v>
      </c>
      <c r="I32" s="91">
        <f>I30/I31</f>
        <v>3642.422052933323</v>
      </c>
    </row>
    <row r="33" spans="1:9" s="14" customFormat="1" ht="15" customHeight="1">
      <c r="A33" s="12"/>
      <c r="B33" s="21"/>
      <c r="C33" s="21"/>
      <c r="D33" s="21"/>
      <c r="E33" s="62"/>
      <c r="F33" s="63"/>
      <c r="G33" s="21"/>
      <c r="H33" s="82"/>
      <c r="I33" s="91"/>
    </row>
    <row r="34" spans="1:10" s="14" customFormat="1" ht="15" customHeight="1">
      <c r="A34" s="20" t="s">
        <v>211</v>
      </c>
      <c r="B34" s="21">
        <f>B40</f>
        <v>768000</v>
      </c>
      <c r="C34" s="21">
        <f>C40</f>
        <v>102000</v>
      </c>
      <c r="D34" s="21">
        <f>D36</f>
        <v>26600</v>
      </c>
      <c r="E34" s="21">
        <f>E36+E40</f>
        <v>2440987</v>
      </c>
      <c r="F34" s="21">
        <f>F36</f>
        <v>480000</v>
      </c>
      <c r="G34" s="21">
        <f>G36</f>
        <v>3301000</v>
      </c>
      <c r="H34" s="82">
        <f>SUM(B34:G34)</f>
        <v>7118587</v>
      </c>
      <c r="I34" s="91">
        <v>11624470</v>
      </c>
      <c r="J34" s="14">
        <f>(H34-I34)/I34*(100)</f>
        <v>-38.762051087060314</v>
      </c>
    </row>
    <row r="35" spans="1:9" s="14" customFormat="1" ht="15" customHeight="1">
      <c r="A35" s="21" t="s">
        <v>8</v>
      </c>
      <c r="B35" s="21"/>
      <c r="C35" s="21"/>
      <c r="D35" s="21"/>
      <c r="E35" s="62"/>
      <c r="F35" s="63"/>
      <c r="G35" s="63"/>
      <c r="H35" s="82"/>
      <c r="I35" s="91"/>
    </row>
    <row r="36" spans="1:10" s="14" customFormat="1" ht="15" customHeight="1">
      <c r="A36" s="23" t="s">
        <v>127</v>
      </c>
      <c r="B36" s="21"/>
      <c r="C36" s="21"/>
      <c r="D36" s="21">
        <v>26600</v>
      </c>
      <c r="E36" s="64">
        <v>223987</v>
      </c>
      <c r="F36" s="68">
        <v>480000</v>
      </c>
      <c r="G36" s="21">
        <f>G37*G38</f>
        <v>3301000</v>
      </c>
      <c r="H36" s="82">
        <f>SUM(B36:G36)</f>
        <v>4031587</v>
      </c>
      <c r="I36" s="91">
        <v>8893550</v>
      </c>
      <c r="J36" s="14">
        <f>(H36-I36)/I36*(100)</f>
        <v>-54.668416998836236</v>
      </c>
    </row>
    <row r="37" spans="1:10" s="14" customFormat="1" ht="15" customHeight="1">
      <c r="A37" s="23" t="s">
        <v>158</v>
      </c>
      <c r="B37" s="21"/>
      <c r="C37" s="21"/>
      <c r="D37" s="21">
        <v>29</v>
      </c>
      <c r="E37" s="64">
        <v>299</v>
      </c>
      <c r="F37" s="68">
        <v>480</v>
      </c>
      <c r="G37" s="21">
        <v>3301</v>
      </c>
      <c r="H37" s="82">
        <f>SUM(B37:G37)</f>
        <v>4109</v>
      </c>
      <c r="I37" s="91">
        <v>6123</v>
      </c>
      <c r="J37" s="14">
        <f>(H37-I37)/I37*(100)</f>
        <v>-32.89237301976156</v>
      </c>
    </row>
    <row r="38" spans="1:9" s="14" customFormat="1" ht="15" customHeight="1">
      <c r="A38" s="23" t="s">
        <v>123</v>
      </c>
      <c r="B38" s="21"/>
      <c r="C38" s="21"/>
      <c r="D38" s="21">
        <f aca="true" t="shared" si="1" ref="D38:I38">D36/D37</f>
        <v>917.2413793103449</v>
      </c>
      <c r="E38" s="64">
        <f t="shared" si="1"/>
        <v>749.1204013377926</v>
      </c>
      <c r="F38" s="68">
        <f t="shared" si="1"/>
        <v>1000</v>
      </c>
      <c r="G38" s="21">
        <v>1000</v>
      </c>
      <c r="H38" s="82">
        <f>H36/H37</f>
        <v>981.160136286201</v>
      </c>
      <c r="I38" s="91">
        <f t="shared" si="1"/>
        <v>1452.4824432467744</v>
      </c>
    </row>
    <row r="39" spans="1:9" s="14" customFormat="1" ht="15" customHeight="1">
      <c r="A39" s="21" t="s">
        <v>11</v>
      </c>
      <c r="B39" s="21"/>
      <c r="C39" s="21"/>
      <c r="D39" s="21"/>
      <c r="E39" s="64"/>
      <c r="F39" s="63"/>
      <c r="G39" s="21"/>
      <c r="H39" s="82"/>
      <c r="I39" s="91"/>
    </row>
    <row r="40" spans="1:10" s="14" customFormat="1" ht="15" customHeight="1">
      <c r="A40" s="23" t="s">
        <v>9</v>
      </c>
      <c r="B40" s="21">
        <v>768000</v>
      </c>
      <c r="C40" s="21">
        <v>102000</v>
      </c>
      <c r="D40" s="21"/>
      <c r="E40" s="64">
        <v>2217000</v>
      </c>
      <c r="F40" s="63"/>
      <c r="G40" s="21"/>
      <c r="H40" s="82">
        <f>SUM(B40:G40)</f>
        <v>3087000</v>
      </c>
      <c r="I40" s="91">
        <v>2607500</v>
      </c>
      <c r="J40" s="14">
        <f>(H40-I40)/I40*(100)</f>
        <v>18.389261744966444</v>
      </c>
    </row>
    <row r="41" spans="1:10" s="14" customFormat="1" ht="15" customHeight="1">
      <c r="A41" s="23" t="s">
        <v>158</v>
      </c>
      <c r="B41" s="21">
        <v>1086</v>
      </c>
      <c r="C41" s="21">
        <v>120</v>
      </c>
      <c r="D41" s="21"/>
      <c r="E41" s="64">
        <v>477</v>
      </c>
      <c r="F41" s="63"/>
      <c r="G41" s="63"/>
      <c r="H41" s="82">
        <f>SUM(B41:G41)</f>
        <v>1683</v>
      </c>
      <c r="I41" s="91">
        <v>1083</v>
      </c>
      <c r="J41" s="14">
        <f>(H41-I41)/I41*(100)</f>
        <v>55.4016620498615</v>
      </c>
    </row>
    <row r="42" spans="1:9" s="14" customFormat="1" ht="15" customHeight="1">
      <c r="A42" s="23" t="s">
        <v>123</v>
      </c>
      <c r="B42" s="21">
        <f>B40/B41</f>
        <v>707.182320441989</v>
      </c>
      <c r="C42" s="21">
        <f>C40/C41</f>
        <v>850</v>
      </c>
      <c r="D42" s="21"/>
      <c r="E42" s="64">
        <f>E40/E41</f>
        <v>4647.798742138365</v>
      </c>
      <c r="F42" s="63"/>
      <c r="G42" s="63"/>
      <c r="H42" s="82">
        <f>H40/H41</f>
        <v>1834.2245989304813</v>
      </c>
      <c r="I42" s="91">
        <f>I40/I41</f>
        <v>2407.663896583564</v>
      </c>
    </row>
    <row r="43" spans="1:9" s="14" customFormat="1" ht="15" customHeight="1">
      <c r="A43" s="21" t="s">
        <v>217</v>
      </c>
      <c r="B43" s="21"/>
      <c r="C43" s="21"/>
      <c r="D43" s="21"/>
      <c r="E43" s="64"/>
      <c r="F43" s="63"/>
      <c r="G43" s="63"/>
      <c r="H43" s="82"/>
      <c r="I43" s="91"/>
    </row>
    <row r="44" spans="1:10" s="14" customFormat="1" ht="15" customHeight="1">
      <c r="A44" s="23" t="s">
        <v>96</v>
      </c>
      <c r="B44" s="21"/>
      <c r="C44" s="21"/>
      <c r="D44" s="21"/>
      <c r="E44" s="64"/>
      <c r="F44" s="63"/>
      <c r="G44" s="63"/>
      <c r="H44" s="64"/>
      <c r="I44" s="91">
        <v>123420</v>
      </c>
      <c r="J44" s="14">
        <f>(H44-I44)/I44*(100)</f>
        <v>-100</v>
      </c>
    </row>
    <row r="45" spans="1:10" s="14" customFormat="1" ht="15" customHeight="1">
      <c r="A45" s="23" t="s">
        <v>74</v>
      </c>
      <c r="B45" s="21"/>
      <c r="C45" s="21"/>
      <c r="D45" s="21"/>
      <c r="E45" s="64"/>
      <c r="F45" s="63"/>
      <c r="G45" s="63"/>
      <c r="H45" s="64"/>
      <c r="I45" s="91">
        <v>166</v>
      </c>
      <c r="J45" s="14">
        <f>(H45-I45)/I45*(100)</f>
        <v>-100</v>
      </c>
    </row>
    <row r="46" spans="1:9" s="14" customFormat="1" ht="15" customHeight="1">
      <c r="A46" s="23" t="s">
        <v>123</v>
      </c>
      <c r="B46" s="21"/>
      <c r="C46" s="21"/>
      <c r="D46" s="21"/>
      <c r="E46" s="64"/>
      <c r="F46" s="63"/>
      <c r="G46" s="63"/>
      <c r="H46" s="64"/>
      <c r="I46" s="91">
        <f>I44/I45</f>
        <v>743.4939759036145</v>
      </c>
    </row>
    <row r="47" spans="1:9" s="14" customFormat="1" ht="15" customHeight="1">
      <c r="A47" s="12"/>
      <c r="B47" s="21"/>
      <c r="C47" s="21"/>
      <c r="D47" s="21"/>
      <c r="E47" s="62"/>
      <c r="F47" s="63"/>
      <c r="G47" s="21"/>
      <c r="H47" s="82"/>
      <c r="I47" s="91"/>
    </row>
    <row r="48" spans="1:10" s="14" customFormat="1" ht="15" customHeight="1">
      <c r="A48" s="46" t="s">
        <v>210</v>
      </c>
      <c r="B48" s="21"/>
      <c r="C48" s="21">
        <f>C55+C59</f>
        <v>17661140</v>
      </c>
      <c r="D48" s="21">
        <f>D51+D55</f>
        <v>19275</v>
      </c>
      <c r="E48" s="21">
        <f>E51+E55+E59</f>
        <v>17058700</v>
      </c>
      <c r="F48" s="21">
        <f>F51</f>
        <v>60000</v>
      </c>
      <c r="G48" s="21">
        <f>G51+G55+G59</f>
        <v>1046000</v>
      </c>
      <c r="H48" s="82">
        <f>SUM(B48:G48)</f>
        <v>35845115</v>
      </c>
      <c r="I48" s="91">
        <v>45205452</v>
      </c>
      <c r="J48" s="14">
        <f aca="true" t="shared" si="2" ref="J48:J69">(H48-I48)/I48*(100)</f>
        <v>-20.70621260462123</v>
      </c>
    </row>
    <row r="49" spans="1:9" s="14" customFormat="1" ht="15" customHeight="1">
      <c r="A49" s="46" t="s">
        <v>219</v>
      </c>
      <c r="B49" s="21"/>
      <c r="C49" s="21"/>
      <c r="D49" s="21"/>
      <c r="E49" s="62"/>
      <c r="F49" s="63"/>
      <c r="G49" s="21"/>
      <c r="H49" s="82"/>
      <c r="I49" s="91"/>
    </row>
    <row r="50" spans="1:9" s="14" customFormat="1" ht="15" customHeight="1">
      <c r="A50" s="21" t="s">
        <v>8</v>
      </c>
      <c r="B50" s="21"/>
      <c r="C50" s="21"/>
      <c r="D50" s="21"/>
      <c r="E50" s="62"/>
      <c r="F50" s="63"/>
      <c r="G50" s="21"/>
      <c r="H50" s="82"/>
      <c r="I50" s="91"/>
    </row>
    <row r="51" spans="1:10" s="14" customFormat="1" ht="15" customHeight="1">
      <c r="A51" s="23" t="s">
        <v>9</v>
      </c>
      <c r="B51" s="21"/>
      <c r="C51" s="21"/>
      <c r="D51" s="21">
        <v>19275</v>
      </c>
      <c r="E51" s="64">
        <v>28500</v>
      </c>
      <c r="F51" s="98">
        <v>60000</v>
      </c>
      <c r="G51" s="21">
        <v>325000</v>
      </c>
      <c r="H51" s="82">
        <f>SUM(B51:G51)</f>
        <v>432775</v>
      </c>
      <c r="I51" s="91">
        <v>395814</v>
      </c>
      <c r="J51" s="14">
        <f t="shared" si="2"/>
        <v>9.337971875678981</v>
      </c>
    </row>
    <row r="52" spans="1:10" s="14" customFormat="1" ht="15" customHeight="1">
      <c r="A52" s="23" t="s">
        <v>158</v>
      </c>
      <c r="B52" s="21"/>
      <c r="C52" s="21"/>
      <c r="D52" s="21">
        <v>19.5</v>
      </c>
      <c r="E52" s="64">
        <v>19</v>
      </c>
      <c r="F52" s="98">
        <v>75</v>
      </c>
      <c r="G52" s="21">
        <v>171</v>
      </c>
      <c r="H52" s="82">
        <f>SUM(B52:G52)</f>
        <v>284.5</v>
      </c>
      <c r="I52" s="91">
        <v>259</v>
      </c>
      <c r="J52" s="14">
        <f t="shared" si="2"/>
        <v>9.845559845559846</v>
      </c>
    </row>
    <row r="53" spans="1:9" s="14" customFormat="1" ht="15" customHeight="1">
      <c r="A53" s="23" t="s">
        <v>123</v>
      </c>
      <c r="B53" s="21"/>
      <c r="C53" s="21"/>
      <c r="D53" s="21">
        <f aca="true" t="shared" si="3" ref="D53:I53">D51/D52</f>
        <v>988.4615384615385</v>
      </c>
      <c r="E53" s="64">
        <f t="shared" si="3"/>
        <v>1500</v>
      </c>
      <c r="F53" s="98">
        <f t="shared" si="3"/>
        <v>800</v>
      </c>
      <c r="G53" s="21">
        <f t="shared" si="3"/>
        <v>1900.5847953216373</v>
      </c>
      <c r="H53" s="82">
        <f t="shared" si="3"/>
        <v>1521.1775043936732</v>
      </c>
      <c r="I53" s="91">
        <f t="shared" si="3"/>
        <v>1528.2393822393822</v>
      </c>
    </row>
    <row r="54" spans="1:9" s="14" customFormat="1" ht="15" customHeight="1">
      <c r="A54" s="21" t="s">
        <v>11</v>
      </c>
      <c r="B54" s="21"/>
      <c r="C54" s="21"/>
      <c r="D54" s="21"/>
      <c r="E54" s="64"/>
      <c r="F54" s="63"/>
      <c r="G54" s="21"/>
      <c r="H54" s="82"/>
      <c r="I54" s="91"/>
    </row>
    <row r="55" spans="1:10" s="14" customFormat="1" ht="15" customHeight="1">
      <c r="A55" s="23" t="s">
        <v>9</v>
      </c>
      <c r="B55" s="21"/>
      <c r="C55" s="21">
        <v>4236460</v>
      </c>
      <c r="D55" s="21"/>
      <c r="E55" s="64">
        <v>5109060</v>
      </c>
      <c r="F55" s="63"/>
      <c r="G55" s="21">
        <v>721000</v>
      </c>
      <c r="H55" s="82">
        <f>SUM(B55:G55)</f>
        <v>10066520</v>
      </c>
      <c r="I55" s="91">
        <v>31423738</v>
      </c>
      <c r="J55" s="14">
        <f t="shared" si="2"/>
        <v>-67.96523698103644</v>
      </c>
    </row>
    <row r="56" spans="1:10" s="14" customFormat="1" ht="15" customHeight="1">
      <c r="A56" s="23" t="s">
        <v>158</v>
      </c>
      <c r="B56" s="21"/>
      <c r="C56" s="21">
        <v>1215</v>
      </c>
      <c r="D56" s="21"/>
      <c r="E56" s="64">
        <v>1654</v>
      </c>
      <c r="F56" s="63"/>
      <c r="G56" s="21">
        <v>288</v>
      </c>
      <c r="H56" s="82">
        <f>SUM(B56:G56)</f>
        <v>3157</v>
      </c>
      <c r="I56" s="91">
        <v>8022</v>
      </c>
      <c r="J56" s="14">
        <f t="shared" si="2"/>
        <v>-60.645724258289704</v>
      </c>
    </row>
    <row r="57" spans="1:9" s="14" customFormat="1" ht="15" customHeight="1">
      <c r="A57" s="23" t="s">
        <v>123</v>
      </c>
      <c r="B57" s="21"/>
      <c r="C57" s="21">
        <f>C55/C56</f>
        <v>3486.798353909465</v>
      </c>
      <c r="D57" s="21"/>
      <c r="E57" s="64">
        <f>E55/E56</f>
        <v>3088.911729141475</v>
      </c>
      <c r="F57" s="63"/>
      <c r="G57" s="21">
        <f>G55/G56</f>
        <v>2503.472222222222</v>
      </c>
      <c r="H57" s="82">
        <f>H55/H56</f>
        <v>3188.634779854292</v>
      </c>
      <c r="I57" s="91">
        <f>I55/I56</f>
        <v>3917.1949638494143</v>
      </c>
    </row>
    <row r="58" spans="1:9" s="14" customFormat="1" ht="15" customHeight="1">
      <c r="A58" s="21" t="s">
        <v>95</v>
      </c>
      <c r="B58" s="21"/>
      <c r="C58" s="21"/>
      <c r="D58" s="21"/>
      <c r="E58" s="64"/>
      <c r="F58" s="63"/>
      <c r="G58" s="21"/>
      <c r="H58" s="82"/>
      <c r="I58" s="91"/>
    </row>
    <row r="59" spans="1:10" s="14" customFormat="1" ht="15" customHeight="1">
      <c r="A59" s="23" t="s">
        <v>96</v>
      </c>
      <c r="B59" s="21"/>
      <c r="C59" s="21">
        <v>13424680</v>
      </c>
      <c r="D59" s="21"/>
      <c r="E59" s="64">
        <v>11921140</v>
      </c>
      <c r="F59" s="63"/>
      <c r="G59" s="21"/>
      <c r="H59" s="82">
        <f>SUM(B59:G59)</f>
        <v>25345820</v>
      </c>
      <c r="I59" s="91">
        <v>13385900</v>
      </c>
      <c r="J59" s="14">
        <f t="shared" si="2"/>
        <v>89.34714886559738</v>
      </c>
    </row>
    <row r="60" spans="1:10" s="14" customFormat="1" ht="15" customHeight="1">
      <c r="A60" s="23" t="s">
        <v>74</v>
      </c>
      <c r="B60" s="21"/>
      <c r="C60" s="21">
        <v>2750</v>
      </c>
      <c r="D60" s="21"/>
      <c r="E60" s="64">
        <v>2481</v>
      </c>
      <c r="F60" s="63"/>
      <c r="G60" s="98"/>
      <c r="H60" s="82">
        <f>SUM(B60:G60)</f>
        <v>5231</v>
      </c>
      <c r="I60" s="91">
        <v>1415</v>
      </c>
      <c r="J60" s="14">
        <f t="shared" si="2"/>
        <v>269.68197879858656</v>
      </c>
    </row>
    <row r="61" spans="1:9" s="14" customFormat="1" ht="15" customHeight="1">
      <c r="A61" s="23" t="s">
        <v>123</v>
      </c>
      <c r="B61" s="21"/>
      <c r="C61" s="21">
        <f>C59/C60</f>
        <v>4881.701818181818</v>
      </c>
      <c r="D61" s="21"/>
      <c r="E61" s="64">
        <f>E59/E60</f>
        <v>4804.973800886739</v>
      </c>
      <c r="F61" s="63"/>
      <c r="G61" s="98"/>
      <c r="H61" s="82">
        <f>H59/H60</f>
        <v>4845.310648059644</v>
      </c>
      <c r="I61" s="91">
        <f>I59/I60</f>
        <v>9460</v>
      </c>
    </row>
    <row r="62" spans="1:9" s="14" customFormat="1" ht="15" customHeight="1">
      <c r="A62" s="12"/>
      <c r="B62" s="21"/>
      <c r="C62" s="21"/>
      <c r="D62" s="21"/>
      <c r="E62" s="62"/>
      <c r="F62" s="63"/>
      <c r="G62" s="63"/>
      <c r="H62" s="82"/>
      <c r="I62" s="91"/>
    </row>
    <row r="63" spans="1:9" s="14" customFormat="1" ht="15" customHeight="1">
      <c r="A63" s="12"/>
      <c r="B63" s="21"/>
      <c r="C63" s="21"/>
      <c r="D63" s="21"/>
      <c r="E63" s="62"/>
      <c r="F63" s="63"/>
      <c r="G63" s="63"/>
      <c r="H63" s="82"/>
      <c r="I63" s="91"/>
    </row>
    <row r="64" spans="1:10" s="14" customFormat="1" ht="15" customHeight="1">
      <c r="A64" s="46" t="s">
        <v>12</v>
      </c>
      <c r="B64" s="21">
        <f>B65</f>
        <v>1485000</v>
      </c>
      <c r="C64" s="21">
        <f>C65</f>
        <v>18060000</v>
      </c>
      <c r="D64" s="21"/>
      <c r="E64" s="21">
        <f>E65+E68</f>
        <v>497700</v>
      </c>
      <c r="F64" s="21"/>
      <c r="G64" s="21"/>
      <c r="H64" s="82">
        <f aca="true" t="shared" si="4" ref="H64:H69">SUM(B64:G64)</f>
        <v>20042700</v>
      </c>
      <c r="I64" s="91">
        <v>42995400</v>
      </c>
      <c r="J64" s="14">
        <f t="shared" si="2"/>
        <v>-53.38408294840843</v>
      </c>
    </row>
    <row r="65" spans="1:10" s="14" customFormat="1" ht="15" customHeight="1">
      <c r="A65" s="23" t="s">
        <v>121</v>
      </c>
      <c r="B65" s="21">
        <v>1485000</v>
      </c>
      <c r="C65" s="21">
        <v>18060000</v>
      </c>
      <c r="D65" s="21"/>
      <c r="E65" s="64"/>
      <c r="F65" s="63"/>
      <c r="G65" s="63"/>
      <c r="H65" s="82">
        <f t="shared" si="4"/>
        <v>19545000</v>
      </c>
      <c r="I65" s="91">
        <v>36207500</v>
      </c>
      <c r="J65" s="14">
        <f t="shared" si="2"/>
        <v>-46.019471104053025</v>
      </c>
    </row>
    <row r="66" spans="1:10" s="14" customFormat="1" ht="15" customHeight="1">
      <c r="A66" s="23" t="s">
        <v>158</v>
      </c>
      <c r="B66" s="21">
        <v>750</v>
      </c>
      <c r="C66" s="21">
        <v>8600</v>
      </c>
      <c r="D66" s="21"/>
      <c r="E66" s="64"/>
      <c r="F66" s="85"/>
      <c r="G66" s="63"/>
      <c r="H66" s="82">
        <f>B66+C66</f>
        <v>9350</v>
      </c>
      <c r="I66" s="91">
        <v>12638</v>
      </c>
      <c r="J66" s="97">
        <f t="shared" si="2"/>
        <v>-26.016774806140212</v>
      </c>
    </row>
    <row r="67" spans="1:9" s="14" customFormat="1" ht="15" customHeight="1">
      <c r="A67" s="23" t="s">
        <v>123</v>
      </c>
      <c r="B67" s="21">
        <f>B65/B66</f>
        <v>1980</v>
      </c>
      <c r="C67" s="21">
        <f>C65/C66</f>
        <v>2100</v>
      </c>
      <c r="D67" s="21"/>
      <c r="E67" s="64"/>
      <c r="F67" s="63"/>
      <c r="G67" s="63"/>
      <c r="H67" s="82">
        <f>H65/H66</f>
        <v>2090.3743315508023</v>
      </c>
      <c r="I67" s="91">
        <f>I65/I66</f>
        <v>2864.970723215699</v>
      </c>
    </row>
    <row r="68" spans="1:10" s="14" customFormat="1" ht="15" customHeight="1">
      <c r="A68" s="23" t="s">
        <v>204</v>
      </c>
      <c r="B68" s="21"/>
      <c r="C68" s="21"/>
      <c r="D68" s="21"/>
      <c r="E68" s="64">
        <v>497700</v>
      </c>
      <c r="F68" s="63"/>
      <c r="G68" s="63"/>
      <c r="H68" s="82">
        <f t="shared" si="4"/>
        <v>497700</v>
      </c>
      <c r="I68" s="91">
        <v>6787900</v>
      </c>
      <c r="J68" s="14">
        <f t="shared" si="2"/>
        <v>-92.66783541301433</v>
      </c>
    </row>
    <row r="69" spans="1:10" s="14" customFormat="1" ht="15" customHeight="1">
      <c r="A69" s="23" t="s">
        <v>158</v>
      </c>
      <c r="B69" s="21"/>
      <c r="C69" s="21"/>
      <c r="D69" s="21"/>
      <c r="E69" s="64">
        <v>179</v>
      </c>
      <c r="F69" s="63"/>
      <c r="G69" s="63"/>
      <c r="H69" s="82">
        <f t="shared" si="4"/>
        <v>179</v>
      </c>
      <c r="I69" s="91">
        <v>2499</v>
      </c>
      <c r="J69" s="14">
        <f t="shared" si="2"/>
        <v>-92.83713485394158</v>
      </c>
    </row>
    <row r="70" spans="1:9" s="14" customFormat="1" ht="15" customHeight="1">
      <c r="A70" s="23"/>
      <c r="B70" s="21"/>
      <c r="C70" s="21"/>
      <c r="D70" s="21"/>
      <c r="E70" s="64"/>
      <c r="F70" s="63"/>
      <c r="G70" s="63"/>
      <c r="H70" s="82"/>
      <c r="I70" s="91"/>
    </row>
    <row r="71" spans="1:9" s="14" customFormat="1" ht="15" customHeight="1">
      <c r="A71" s="12"/>
      <c r="B71" s="21"/>
      <c r="C71" s="21"/>
      <c r="D71" s="21"/>
      <c r="E71" s="62"/>
      <c r="F71" s="63"/>
      <c r="G71" s="63"/>
      <c r="H71" s="82"/>
      <c r="I71" s="91"/>
    </row>
    <row r="72" spans="1:9" s="14" customFormat="1" ht="15" customHeight="1">
      <c r="A72" s="33" t="s">
        <v>220</v>
      </c>
      <c r="B72" s="21"/>
      <c r="C72" s="21"/>
      <c r="D72" s="21"/>
      <c r="E72" s="62"/>
      <c r="F72" s="63"/>
      <c r="G72" s="63"/>
      <c r="H72" s="82"/>
      <c r="I72" s="91"/>
    </row>
    <row r="73" spans="1:9" s="14" customFormat="1" ht="15" customHeight="1">
      <c r="A73" s="12"/>
      <c r="B73" s="21"/>
      <c r="C73" s="21"/>
      <c r="D73" s="21"/>
      <c r="E73" s="62"/>
      <c r="F73" s="63"/>
      <c r="G73" s="63"/>
      <c r="H73" s="82"/>
      <c r="I73" s="91"/>
    </row>
    <row r="74" spans="1:10" s="14" customFormat="1" ht="15" customHeight="1">
      <c r="A74" s="46" t="s">
        <v>212</v>
      </c>
      <c r="B74" s="21">
        <f>B80</f>
        <v>4120800</v>
      </c>
      <c r="C74" s="21">
        <f>C80</f>
        <v>1800000</v>
      </c>
      <c r="D74" s="21">
        <f>D76</f>
        <v>231250</v>
      </c>
      <c r="E74" s="21">
        <f>E76+E80</f>
        <v>3786200</v>
      </c>
      <c r="F74" s="21">
        <f>F76+F80</f>
        <v>102500</v>
      </c>
      <c r="G74" s="21">
        <f>G76</f>
        <v>299600</v>
      </c>
      <c r="H74" s="82">
        <f aca="true" t="shared" si="5" ref="H74:H87">SUM(B74:G74)</f>
        <v>10340350</v>
      </c>
      <c r="I74" s="91">
        <v>12479160</v>
      </c>
      <c r="J74" s="14">
        <f aca="true" t="shared" si="6" ref="J74:J122">(H74-I74)/I74*(100)</f>
        <v>-17.139054231214278</v>
      </c>
    </row>
    <row r="75" spans="1:9" s="14" customFormat="1" ht="15" customHeight="1">
      <c r="A75" s="21" t="s">
        <v>5</v>
      </c>
      <c r="B75" s="21"/>
      <c r="C75" s="21"/>
      <c r="D75" s="21"/>
      <c r="E75" s="62"/>
      <c r="F75" s="63"/>
      <c r="G75" s="63"/>
      <c r="H75" s="82"/>
      <c r="I75" s="91"/>
    </row>
    <row r="76" spans="1:10" s="14" customFormat="1" ht="15" customHeight="1">
      <c r="A76" s="23" t="s">
        <v>125</v>
      </c>
      <c r="B76" s="21"/>
      <c r="C76" s="21"/>
      <c r="D76" s="21">
        <v>231250</v>
      </c>
      <c r="E76" s="64">
        <v>297600</v>
      </c>
      <c r="F76" s="68">
        <v>25625</v>
      </c>
      <c r="G76" s="90">
        <v>299600</v>
      </c>
      <c r="H76" s="82">
        <f t="shared" si="5"/>
        <v>854075</v>
      </c>
      <c r="I76" s="91">
        <v>943760</v>
      </c>
      <c r="J76" s="14">
        <f t="shared" si="6"/>
        <v>-9.502945664151904</v>
      </c>
    </row>
    <row r="77" spans="1:10" s="14" customFormat="1" ht="15" customHeight="1">
      <c r="A77" s="23" t="s">
        <v>158</v>
      </c>
      <c r="B77" s="21"/>
      <c r="C77" s="21"/>
      <c r="D77" s="21">
        <v>249</v>
      </c>
      <c r="E77" s="64">
        <v>372</v>
      </c>
      <c r="F77" s="68">
        <v>40</v>
      </c>
      <c r="G77" s="90">
        <v>214</v>
      </c>
      <c r="H77" s="82">
        <f t="shared" si="5"/>
        <v>875</v>
      </c>
      <c r="I77" s="91">
        <v>1176</v>
      </c>
      <c r="J77" s="14">
        <f t="shared" si="6"/>
        <v>-25.595238095238095</v>
      </c>
    </row>
    <row r="78" spans="1:9" s="14" customFormat="1" ht="15" customHeight="1">
      <c r="A78" s="23" t="s">
        <v>123</v>
      </c>
      <c r="B78" s="21"/>
      <c r="C78" s="21"/>
      <c r="D78" s="21">
        <f aca="true" t="shared" si="7" ref="D78:I78">D76/D77</f>
        <v>928.714859437751</v>
      </c>
      <c r="E78" s="64">
        <f t="shared" si="7"/>
        <v>800</v>
      </c>
      <c r="F78" s="68">
        <f>F76/F77</f>
        <v>640.625</v>
      </c>
      <c r="G78" s="90">
        <f t="shared" si="7"/>
        <v>1400</v>
      </c>
      <c r="H78" s="82">
        <f t="shared" si="7"/>
        <v>976.0857142857143</v>
      </c>
      <c r="I78" s="91">
        <f t="shared" si="7"/>
        <v>802.5170068027211</v>
      </c>
    </row>
    <row r="79" spans="1:9" s="14" customFormat="1" ht="15" customHeight="1">
      <c r="A79" s="21" t="s">
        <v>6</v>
      </c>
      <c r="B79" s="21"/>
      <c r="C79" s="21"/>
      <c r="D79" s="21"/>
      <c r="E79" s="64"/>
      <c r="F79" s="63"/>
      <c r="G79" s="63"/>
      <c r="H79" s="82"/>
      <c r="I79" s="91"/>
    </row>
    <row r="80" spans="1:10" s="14" customFormat="1" ht="15" customHeight="1">
      <c r="A80" s="23" t="s">
        <v>125</v>
      </c>
      <c r="B80" s="21">
        <v>4120800</v>
      </c>
      <c r="C80" s="21">
        <v>1800000</v>
      </c>
      <c r="D80" s="21"/>
      <c r="E80" s="64">
        <v>3488600</v>
      </c>
      <c r="F80" s="21">
        <v>76875</v>
      </c>
      <c r="G80" s="63"/>
      <c r="H80" s="82">
        <f t="shared" si="5"/>
        <v>9486275</v>
      </c>
      <c r="I80" s="91">
        <v>11535400</v>
      </c>
      <c r="J80" s="14">
        <f t="shared" si="6"/>
        <v>-17.763796660713975</v>
      </c>
    </row>
    <row r="81" spans="1:10" s="14" customFormat="1" ht="15" customHeight="1">
      <c r="A81" s="23" t="s">
        <v>158</v>
      </c>
      <c r="B81" s="21">
        <v>7298</v>
      </c>
      <c r="C81" s="21">
        <v>2000</v>
      </c>
      <c r="D81" s="21"/>
      <c r="E81" s="64">
        <v>6632</v>
      </c>
      <c r="F81" s="21">
        <v>80</v>
      </c>
      <c r="G81" s="63"/>
      <c r="H81" s="82">
        <f t="shared" si="5"/>
        <v>16010</v>
      </c>
      <c r="I81" s="91">
        <v>19594</v>
      </c>
      <c r="J81" s="14">
        <f t="shared" si="6"/>
        <v>-18.29131366744922</v>
      </c>
    </row>
    <row r="82" spans="1:9" s="14" customFormat="1" ht="15" customHeight="1">
      <c r="A82" s="23" t="s">
        <v>123</v>
      </c>
      <c r="B82" s="21">
        <f>B80/B81</f>
        <v>564.6478487256783</v>
      </c>
      <c r="C82" s="21">
        <f>C80/C81</f>
        <v>900</v>
      </c>
      <c r="D82" s="21"/>
      <c r="E82" s="64">
        <f>E80/E81</f>
        <v>526.0253317249699</v>
      </c>
      <c r="F82" s="21">
        <f>F80/F81</f>
        <v>960.9375</v>
      </c>
      <c r="G82" s="63"/>
      <c r="H82" s="82">
        <f>H80/H81</f>
        <v>592.5218613366645</v>
      </c>
      <c r="I82" s="91">
        <f>I80/I81</f>
        <v>588.7210370521589</v>
      </c>
    </row>
    <row r="83" spans="1:10" s="13" customFormat="1" ht="15" customHeight="1">
      <c r="A83" s="11"/>
      <c r="B83" s="22"/>
      <c r="C83" s="22"/>
      <c r="D83" s="22"/>
      <c r="E83" s="23"/>
      <c r="F83" s="23"/>
      <c r="G83" s="23"/>
      <c r="H83" s="71"/>
      <c r="I83" s="92"/>
      <c r="J83" s="14"/>
    </row>
    <row r="84" spans="1:10" ht="15" customHeight="1">
      <c r="A84" s="52" t="s">
        <v>213</v>
      </c>
      <c r="B84" s="21">
        <f>B86+B90</f>
        <v>372900</v>
      </c>
      <c r="C84" s="21">
        <f>C86+C90</f>
        <v>51200</v>
      </c>
      <c r="D84" s="21">
        <f>D90</f>
        <v>14775</v>
      </c>
      <c r="E84" s="21">
        <f>E90</f>
        <v>216800</v>
      </c>
      <c r="F84" s="21">
        <f>F90</f>
        <v>172000</v>
      </c>
      <c r="G84" s="21">
        <f>G90</f>
        <v>4403190</v>
      </c>
      <c r="H84" s="82">
        <f t="shared" si="5"/>
        <v>5230865</v>
      </c>
      <c r="I84" s="93">
        <v>4506020</v>
      </c>
      <c r="J84" s="14">
        <f t="shared" si="6"/>
        <v>16.086146976711156</v>
      </c>
    </row>
    <row r="85" spans="1:10" s="3" customFormat="1" ht="15" customHeight="1">
      <c r="A85" s="16" t="s">
        <v>66</v>
      </c>
      <c r="B85" s="21"/>
      <c r="C85" s="21"/>
      <c r="D85" s="21"/>
      <c r="E85" s="21"/>
      <c r="F85" s="21"/>
      <c r="G85" s="21"/>
      <c r="H85" s="72"/>
      <c r="I85" s="64"/>
      <c r="J85" s="14"/>
    </row>
    <row r="86" spans="1:10" ht="15" customHeight="1">
      <c r="A86" s="23" t="s">
        <v>125</v>
      </c>
      <c r="B86" s="23">
        <v>372900</v>
      </c>
      <c r="C86" s="23">
        <v>50000</v>
      </c>
      <c r="D86" s="23"/>
      <c r="E86" s="50"/>
      <c r="F86" s="50"/>
      <c r="G86" s="50"/>
      <c r="H86" s="82">
        <f t="shared" si="5"/>
        <v>422900</v>
      </c>
      <c r="I86" s="64">
        <v>243600</v>
      </c>
      <c r="J86" s="14">
        <f t="shared" si="6"/>
        <v>73.60426929392446</v>
      </c>
    </row>
    <row r="87" spans="1:10" ht="15" customHeight="1">
      <c r="A87" s="23" t="s">
        <v>158</v>
      </c>
      <c r="B87" s="23">
        <v>745</v>
      </c>
      <c r="C87" s="23">
        <v>50</v>
      </c>
      <c r="D87" s="23"/>
      <c r="E87" s="50"/>
      <c r="F87" s="50"/>
      <c r="G87" s="50"/>
      <c r="H87" s="82">
        <f t="shared" si="5"/>
        <v>795</v>
      </c>
      <c r="I87" s="64">
        <v>398</v>
      </c>
      <c r="J87" s="14">
        <f t="shared" si="6"/>
        <v>99.74874371859298</v>
      </c>
    </row>
    <row r="88" spans="1:10" ht="15" customHeight="1">
      <c r="A88" s="23" t="s">
        <v>123</v>
      </c>
      <c r="B88" s="23">
        <f>B86/B87</f>
        <v>500.53691275167785</v>
      </c>
      <c r="C88" s="23">
        <f>C86/C87</f>
        <v>1000</v>
      </c>
      <c r="D88" s="23"/>
      <c r="E88" s="50"/>
      <c r="F88" s="50"/>
      <c r="G88" s="50"/>
      <c r="H88" s="73">
        <f>H86/H87</f>
        <v>531.9496855345911</v>
      </c>
      <c r="I88" s="64">
        <f>I86/I87</f>
        <v>612.0603015075377</v>
      </c>
      <c r="J88" s="14"/>
    </row>
    <row r="89" spans="1:10" ht="15" customHeight="1">
      <c r="A89" s="21" t="s">
        <v>4</v>
      </c>
      <c r="B89" s="23"/>
      <c r="C89" s="23"/>
      <c r="D89" s="23"/>
      <c r="E89" s="23"/>
      <c r="F89" s="23"/>
      <c r="G89" s="21"/>
      <c r="H89" s="71"/>
      <c r="I89" s="93"/>
      <c r="J89" s="14"/>
    </row>
    <row r="90" spans="1:10" ht="15" customHeight="1">
      <c r="A90" s="23" t="s">
        <v>126</v>
      </c>
      <c r="B90" s="23"/>
      <c r="C90" s="23">
        <v>1200</v>
      </c>
      <c r="D90" s="23">
        <v>14775</v>
      </c>
      <c r="E90" s="50">
        <v>216800</v>
      </c>
      <c r="F90" s="23">
        <v>172000</v>
      </c>
      <c r="G90" s="23">
        <v>4403190</v>
      </c>
      <c r="H90" s="82">
        <f>SUM(B90:G90)</f>
        <v>4807965</v>
      </c>
      <c r="I90" s="93">
        <v>4262420</v>
      </c>
      <c r="J90" s="14">
        <f t="shared" si="6"/>
        <v>12.798949892314695</v>
      </c>
    </row>
    <row r="91" spans="1:10" ht="15" customHeight="1">
      <c r="A91" s="23" t="s">
        <v>158</v>
      </c>
      <c r="B91" s="23"/>
      <c r="C91" s="23">
        <v>3</v>
      </c>
      <c r="D91" s="23">
        <v>19</v>
      </c>
      <c r="E91" s="50">
        <v>271</v>
      </c>
      <c r="F91" s="25">
        <v>215</v>
      </c>
      <c r="G91" s="23">
        <v>3639</v>
      </c>
      <c r="H91" s="82">
        <f>SUM(B91:G91)</f>
        <v>4147</v>
      </c>
      <c r="I91" s="93">
        <v>3855</v>
      </c>
      <c r="J91" s="14">
        <f t="shared" si="6"/>
        <v>7.5745784695201035</v>
      </c>
    </row>
    <row r="92" spans="1:10" ht="15" customHeight="1">
      <c r="A92" s="23" t="s">
        <v>123</v>
      </c>
      <c r="B92" s="23"/>
      <c r="C92" s="23">
        <f aca="true" t="shared" si="8" ref="C92:H92">C90/C91</f>
        <v>400</v>
      </c>
      <c r="D92" s="23">
        <f t="shared" si="8"/>
        <v>777.6315789473684</v>
      </c>
      <c r="E92" s="50">
        <f t="shared" si="8"/>
        <v>800</v>
      </c>
      <c r="F92" s="23">
        <f t="shared" si="8"/>
        <v>800</v>
      </c>
      <c r="G92" s="23">
        <f t="shared" si="8"/>
        <v>1210</v>
      </c>
      <c r="H92" s="71">
        <f t="shared" si="8"/>
        <v>1159.3838919700988</v>
      </c>
      <c r="I92" s="93">
        <f>I90/I91</f>
        <v>1105.686121919585</v>
      </c>
      <c r="J92" s="14"/>
    </row>
    <row r="93" spans="1:10" ht="15" customHeight="1">
      <c r="A93" s="23"/>
      <c r="B93" s="23"/>
      <c r="C93" s="23"/>
      <c r="D93" s="23"/>
      <c r="E93" s="23"/>
      <c r="F93" s="23"/>
      <c r="G93" s="23"/>
      <c r="H93" s="71"/>
      <c r="I93" s="93"/>
      <c r="J93" s="14"/>
    </row>
    <row r="94" spans="1:10" ht="15" customHeight="1">
      <c r="A94" s="46" t="s">
        <v>13</v>
      </c>
      <c r="B94" s="21">
        <f>B95</f>
        <v>1918700</v>
      </c>
      <c r="C94" s="21">
        <f>C95</f>
        <v>5002500</v>
      </c>
      <c r="D94" s="21"/>
      <c r="E94" s="21">
        <f>E95</f>
        <v>1626200</v>
      </c>
      <c r="F94" s="21"/>
      <c r="G94" s="21"/>
      <c r="H94" s="82">
        <f aca="true" t="shared" si="9" ref="H94:H99">SUM(B94:G94)</f>
        <v>8547400</v>
      </c>
      <c r="I94" s="93">
        <v>9283885</v>
      </c>
      <c r="J94" s="14">
        <f t="shared" si="6"/>
        <v>-7.932939712200227</v>
      </c>
    </row>
    <row r="95" spans="1:10" ht="15" customHeight="1">
      <c r="A95" s="23" t="s">
        <v>122</v>
      </c>
      <c r="B95" s="23">
        <v>1918700</v>
      </c>
      <c r="C95" s="23">
        <v>5002500</v>
      </c>
      <c r="D95" s="23"/>
      <c r="E95" s="23">
        <v>1626200</v>
      </c>
      <c r="F95" s="23"/>
      <c r="G95" s="21"/>
      <c r="H95" s="82">
        <f t="shared" si="9"/>
        <v>8547400</v>
      </c>
      <c r="I95" s="93">
        <v>4790285</v>
      </c>
      <c r="J95" s="14">
        <f t="shared" si="6"/>
        <v>78.43197221042172</v>
      </c>
    </row>
    <row r="96" spans="1:10" ht="15" customHeight="1">
      <c r="A96" s="23" t="s">
        <v>158</v>
      </c>
      <c r="B96" s="50">
        <v>2741</v>
      </c>
      <c r="C96" s="23">
        <v>3335</v>
      </c>
      <c r="D96" s="23"/>
      <c r="E96" s="23">
        <v>1444</v>
      </c>
      <c r="F96" s="34"/>
      <c r="G96" s="23"/>
      <c r="H96" s="82">
        <f t="shared" si="9"/>
        <v>7520</v>
      </c>
      <c r="I96" s="93">
        <v>3428</v>
      </c>
      <c r="J96" s="14">
        <f t="shared" si="6"/>
        <v>119.36989498249709</v>
      </c>
    </row>
    <row r="97" spans="1:10" ht="15" customHeight="1">
      <c r="A97" s="23" t="s">
        <v>123</v>
      </c>
      <c r="B97" s="50">
        <f>B95/B96</f>
        <v>700</v>
      </c>
      <c r="C97" s="23">
        <f>C95/C96</f>
        <v>1500</v>
      </c>
      <c r="D97" s="23"/>
      <c r="E97" s="23">
        <f>E95/E96</f>
        <v>1126.1772853185596</v>
      </c>
      <c r="F97" s="25"/>
      <c r="G97" s="23"/>
      <c r="H97" s="82">
        <f>H95/H96</f>
        <v>1136.622340425532</v>
      </c>
      <c r="I97" s="93">
        <f>I95/I96</f>
        <v>1397.399358226371</v>
      </c>
      <c r="J97" s="14">
        <f t="shared" si="6"/>
        <v>-18.66159564663222</v>
      </c>
    </row>
    <row r="98" spans="1:10" ht="15" customHeight="1">
      <c r="A98" s="60"/>
      <c r="B98" s="50"/>
      <c r="C98" s="23"/>
      <c r="D98" s="23"/>
      <c r="E98" s="17"/>
      <c r="F98" s="25"/>
      <c r="G98" s="23"/>
      <c r="H98" s="82">
        <f t="shared" si="9"/>
        <v>0</v>
      </c>
      <c r="I98" s="93">
        <v>4493600</v>
      </c>
      <c r="J98" s="14">
        <f t="shared" si="6"/>
        <v>-100</v>
      </c>
    </row>
    <row r="99" spans="1:10" ht="15" customHeight="1">
      <c r="A99" s="60"/>
      <c r="B99" s="50"/>
      <c r="C99" s="23"/>
      <c r="D99" s="23"/>
      <c r="E99" s="17"/>
      <c r="F99" s="25"/>
      <c r="G99" s="23"/>
      <c r="H99" s="82">
        <f t="shared" si="9"/>
        <v>0</v>
      </c>
      <c r="I99" s="93">
        <v>3051</v>
      </c>
      <c r="J99" s="14">
        <f t="shared" si="6"/>
        <v>-100</v>
      </c>
    </row>
    <row r="100" spans="1:10" ht="15" customHeight="1">
      <c r="A100" s="60"/>
      <c r="B100" s="50"/>
      <c r="C100" s="23"/>
      <c r="D100" s="23"/>
      <c r="E100" s="23"/>
      <c r="F100" s="25"/>
      <c r="G100" s="23"/>
      <c r="H100" s="71" t="e">
        <f>H98/H99</f>
        <v>#DIV/0!</v>
      </c>
      <c r="I100" s="93"/>
      <c r="J100" s="14" t="e">
        <f t="shared" si="6"/>
        <v>#DIV/0!</v>
      </c>
    </row>
    <row r="101" spans="2:10" ht="15" customHeight="1">
      <c r="B101" s="50"/>
      <c r="C101" s="23"/>
      <c r="D101" s="23"/>
      <c r="E101" s="23"/>
      <c r="F101" s="23"/>
      <c r="G101" s="23"/>
      <c r="H101" s="71"/>
      <c r="I101" s="93"/>
      <c r="J101" s="14"/>
    </row>
    <row r="102" spans="1:10" ht="15" customHeight="1">
      <c r="A102" s="20" t="s">
        <v>41</v>
      </c>
      <c r="B102" s="50"/>
      <c r="C102" s="23"/>
      <c r="D102" s="23"/>
      <c r="E102" s="23"/>
      <c r="F102" s="23"/>
      <c r="G102" s="23"/>
      <c r="H102" s="71"/>
      <c r="I102" s="93"/>
      <c r="J102" s="14"/>
    </row>
    <row r="103" spans="1:10" ht="15" customHeight="1">
      <c r="A103" s="23" t="s">
        <v>122</v>
      </c>
      <c r="B103" s="23"/>
      <c r="C103" s="23">
        <v>7500</v>
      </c>
      <c r="D103" s="23"/>
      <c r="E103" s="23">
        <v>231359</v>
      </c>
      <c r="F103" s="23">
        <v>1600</v>
      </c>
      <c r="G103" s="50"/>
      <c r="H103" s="82">
        <f>SUM(B103:G103)</f>
        <v>240459</v>
      </c>
      <c r="I103" s="93">
        <v>299950</v>
      </c>
      <c r="J103" s="14">
        <f t="shared" si="6"/>
        <v>-19.833638939823302</v>
      </c>
    </row>
    <row r="104" spans="1:10" ht="15" customHeight="1">
      <c r="A104" s="23" t="s">
        <v>159</v>
      </c>
      <c r="B104" s="25"/>
      <c r="C104" s="23">
        <v>7</v>
      </c>
      <c r="D104" s="23"/>
      <c r="E104" s="23">
        <v>208</v>
      </c>
      <c r="F104" s="23">
        <v>2</v>
      </c>
      <c r="G104" s="50"/>
      <c r="H104" s="82">
        <f>SUM(B104:G104)</f>
        <v>217</v>
      </c>
      <c r="I104" s="93">
        <v>254</v>
      </c>
      <c r="J104" s="14">
        <f t="shared" si="6"/>
        <v>-14.566929133858267</v>
      </c>
    </row>
    <row r="105" spans="1:10" ht="15" customHeight="1">
      <c r="A105" s="23" t="s">
        <v>123</v>
      </c>
      <c r="B105" s="23"/>
      <c r="C105" s="23">
        <f>C103/C104</f>
        <v>1071.4285714285713</v>
      </c>
      <c r="D105" s="23"/>
      <c r="E105" s="23">
        <f>E103/E104</f>
        <v>1112.3028846153845</v>
      </c>
      <c r="F105" s="23">
        <f>F103/F104</f>
        <v>800</v>
      </c>
      <c r="G105" s="50"/>
      <c r="H105" s="73">
        <f>H103/H104</f>
        <v>1108.10599078341</v>
      </c>
      <c r="I105" s="93">
        <f>I103/I104</f>
        <v>1180.9055118110236</v>
      </c>
      <c r="J105" s="14"/>
    </row>
    <row r="106" spans="1:9" ht="15" customHeight="1">
      <c r="A106" s="23"/>
      <c r="B106" s="23"/>
      <c r="C106" s="23"/>
      <c r="D106" s="23"/>
      <c r="E106" s="23"/>
      <c r="F106" s="23"/>
      <c r="G106" s="23"/>
      <c r="H106" s="71"/>
      <c r="I106" s="93"/>
    </row>
    <row r="107" spans="1:10" ht="15" customHeight="1">
      <c r="A107" s="46" t="s">
        <v>7</v>
      </c>
      <c r="B107" s="23"/>
      <c r="C107" s="21">
        <f>C108</f>
        <v>360000</v>
      </c>
      <c r="D107" s="21"/>
      <c r="E107" s="23">
        <f>E108</f>
        <v>4118600</v>
      </c>
      <c r="F107" s="21"/>
      <c r="G107" s="23"/>
      <c r="H107" s="82">
        <f>SUM(B107:G107)</f>
        <v>4478600</v>
      </c>
      <c r="I107" s="93">
        <v>6447100</v>
      </c>
      <c r="J107" s="97">
        <f t="shared" si="6"/>
        <v>-30.53310790898233</v>
      </c>
    </row>
    <row r="108" spans="1:10" ht="15" customHeight="1">
      <c r="A108" s="23" t="s">
        <v>125</v>
      </c>
      <c r="B108" s="50"/>
      <c r="C108" s="50">
        <v>360000</v>
      </c>
      <c r="D108" s="23"/>
      <c r="E108" s="50">
        <v>4118600</v>
      </c>
      <c r="F108" s="34"/>
      <c r="G108" s="50"/>
      <c r="H108" s="82">
        <f>SUM(B108:G108)</f>
        <v>4478600</v>
      </c>
      <c r="I108" s="93">
        <v>6426100</v>
      </c>
      <c r="J108" s="14">
        <f t="shared" si="6"/>
        <v>-30.30609545447472</v>
      </c>
    </row>
    <row r="109" spans="1:10" ht="15" customHeight="1">
      <c r="A109" s="23" t="s">
        <v>158</v>
      </c>
      <c r="B109" s="50"/>
      <c r="C109" s="50">
        <v>300</v>
      </c>
      <c r="D109" s="23"/>
      <c r="E109" s="50">
        <v>5008</v>
      </c>
      <c r="F109" s="23"/>
      <c r="G109" s="50"/>
      <c r="H109" s="82">
        <f>SUM(B109:G109)</f>
        <v>5308</v>
      </c>
      <c r="I109" s="93">
        <v>6042</v>
      </c>
      <c r="J109" s="14">
        <f t="shared" si="6"/>
        <v>-12.148295266468057</v>
      </c>
    </row>
    <row r="110" spans="1:10" ht="15" customHeight="1">
      <c r="A110" s="23" t="s">
        <v>123</v>
      </c>
      <c r="B110" s="50"/>
      <c r="C110" s="50">
        <f>C108/C109</f>
        <v>1200</v>
      </c>
      <c r="D110" s="23"/>
      <c r="E110" s="50">
        <f>E108/E109</f>
        <v>822.4041533546326</v>
      </c>
      <c r="F110" s="23"/>
      <c r="G110" s="50"/>
      <c r="H110" s="73">
        <f>H108/H109</f>
        <v>843.7452901281085</v>
      </c>
      <c r="I110" s="93">
        <f>I108/I109</f>
        <v>1063.5716650115855</v>
      </c>
      <c r="J110" s="14">
        <f t="shared" si="6"/>
        <v>-20.668694185368544</v>
      </c>
    </row>
    <row r="111" spans="1:10" ht="15" customHeight="1">
      <c r="A111" s="23" t="s">
        <v>203</v>
      </c>
      <c r="B111" s="50"/>
      <c r="C111" s="50"/>
      <c r="D111" s="23"/>
      <c r="E111" s="50"/>
      <c r="F111" s="23"/>
      <c r="G111" s="50"/>
      <c r="H111" s="82"/>
      <c r="I111" s="93">
        <v>21000</v>
      </c>
      <c r="J111" s="14">
        <f t="shared" si="6"/>
        <v>-100</v>
      </c>
    </row>
    <row r="112" spans="1:10" ht="15" customHeight="1">
      <c r="A112" s="17" t="s">
        <v>158</v>
      </c>
      <c r="B112" s="23"/>
      <c r="C112" s="23"/>
      <c r="D112" s="23"/>
      <c r="E112" s="23"/>
      <c r="F112" s="23"/>
      <c r="G112" s="23"/>
      <c r="H112" s="82"/>
      <c r="I112" s="93">
        <v>100</v>
      </c>
      <c r="J112" s="14">
        <f t="shared" si="6"/>
        <v>-100</v>
      </c>
    </row>
    <row r="113" spans="1:10" ht="15" customHeight="1">
      <c r="A113" s="46" t="s">
        <v>197</v>
      </c>
      <c r="B113" s="23"/>
      <c r="C113" s="23"/>
      <c r="D113" s="23"/>
      <c r="E113" s="23"/>
      <c r="F113" s="23"/>
      <c r="G113" s="23"/>
      <c r="H113" s="71"/>
      <c r="I113" s="93"/>
      <c r="J113" s="14"/>
    </row>
    <row r="114" spans="1:10" ht="15" customHeight="1">
      <c r="A114" s="23" t="s">
        <v>125</v>
      </c>
      <c r="B114" s="23">
        <v>197700</v>
      </c>
      <c r="C114" s="23">
        <v>180000</v>
      </c>
      <c r="D114" s="23"/>
      <c r="E114" s="23"/>
      <c r="F114" s="23"/>
      <c r="G114" s="23"/>
      <c r="H114" s="82">
        <f>SUM(B114:G114)</f>
        <v>377700</v>
      </c>
      <c r="I114" s="93">
        <v>356600</v>
      </c>
      <c r="J114" s="14">
        <f t="shared" si="6"/>
        <v>5.916993830622546</v>
      </c>
    </row>
    <row r="115" spans="1:10" ht="15" customHeight="1">
      <c r="A115" s="23" t="s">
        <v>158</v>
      </c>
      <c r="B115" s="23">
        <v>406</v>
      </c>
      <c r="C115" s="23">
        <v>150</v>
      </c>
      <c r="D115" s="23"/>
      <c r="E115" s="23"/>
      <c r="F115" s="23"/>
      <c r="G115" s="23"/>
      <c r="H115" s="82">
        <f>SUM(B115:G115)</f>
        <v>556</v>
      </c>
      <c r="I115" s="93">
        <v>463</v>
      </c>
      <c r="J115" s="14">
        <f t="shared" si="6"/>
        <v>20.086393088552914</v>
      </c>
    </row>
    <row r="116" spans="1:10" ht="15" customHeight="1">
      <c r="A116" s="23" t="s">
        <v>123</v>
      </c>
      <c r="B116" s="23">
        <f>B114/B115</f>
        <v>486.9458128078818</v>
      </c>
      <c r="C116" s="23">
        <f>C114/C115</f>
        <v>1200</v>
      </c>
      <c r="D116" s="23"/>
      <c r="E116" s="23"/>
      <c r="F116" s="23"/>
      <c r="G116" s="23"/>
      <c r="H116" s="71">
        <f>H114/H115</f>
        <v>679.31654676259</v>
      </c>
      <c r="I116" s="93">
        <f>I114/I115</f>
        <v>770.194384449244</v>
      </c>
      <c r="J116" s="14"/>
    </row>
    <row r="117" spans="1:9" ht="15" customHeight="1">
      <c r="A117" s="17"/>
      <c r="B117" s="23"/>
      <c r="C117" s="23"/>
      <c r="D117" s="23"/>
      <c r="E117" s="23"/>
      <c r="F117" s="23"/>
      <c r="G117" s="23"/>
      <c r="H117" s="71"/>
      <c r="I117" s="93"/>
    </row>
    <row r="118" spans="1:10" ht="15" customHeight="1">
      <c r="A118" s="46" t="s">
        <v>214</v>
      </c>
      <c r="B118" s="23">
        <v>26000</v>
      </c>
      <c r="C118" s="23">
        <f>C119</f>
        <v>180000</v>
      </c>
      <c r="D118" s="23"/>
      <c r="E118" s="23"/>
      <c r="F118" s="23"/>
      <c r="G118" s="23"/>
      <c r="H118" s="82">
        <f>SUM(B118:G118)</f>
        <v>206000</v>
      </c>
      <c r="I118" s="93">
        <v>1678300</v>
      </c>
      <c r="J118" s="14">
        <f t="shared" si="6"/>
        <v>-87.72567478996604</v>
      </c>
    </row>
    <row r="119" spans="1:10" ht="15" customHeight="1">
      <c r="A119" s="23" t="s">
        <v>73</v>
      </c>
      <c r="B119" s="23">
        <v>26000</v>
      </c>
      <c r="C119" s="23">
        <v>180000</v>
      </c>
      <c r="D119" s="23"/>
      <c r="E119" s="50"/>
      <c r="F119" s="50"/>
      <c r="G119" s="50"/>
      <c r="H119" s="82">
        <f>SUM(B119:G119)</f>
        <v>206000</v>
      </c>
      <c r="I119" s="93">
        <v>1388100</v>
      </c>
      <c r="J119" s="14">
        <f t="shared" si="6"/>
        <v>-85.15957063612132</v>
      </c>
    </row>
    <row r="120" spans="1:10" ht="15" customHeight="1">
      <c r="A120" s="23" t="s">
        <v>158</v>
      </c>
      <c r="B120" s="23">
        <v>68</v>
      </c>
      <c r="C120" s="23">
        <v>150</v>
      </c>
      <c r="D120" s="23"/>
      <c r="E120" s="50"/>
      <c r="F120" s="59"/>
      <c r="G120" s="50"/>
      <c r="H120" s="82">
        <f>SUM(B120:G120)</f>
        <v>218</v>
      </c>
      <c r="I120" s="93">
        <v>1735</v>
      </c>
      <c r="J120" s="14">
        <f t="shared" si="6"/>
        <v>-87.43515850144092</v>
      </c>
    </row>
    <row r="121" spans="1:10" ht="15" customHeight="1">
      <c r="A121" s="17" t="s">
        <v>205</v>
      </c>
      <c r="B121" s="23"/>
      <c r="C121" s="23"/>
      <c r="D121" s="23"/>
      <c r="E121" s="23"/>
      <c r="F121" s="23"/>
      <c r="G121" s="23"/>
      <c r="H121" s="82"/>
      <c r="I121" s="93">
        <v>290200</v>
      </c>
      <c r="J121" s="14">
        <f t="shared" si="6"/>
        <v>-100</v>
      </c>
    </row>
    <row r="122" spans="1:10" ht="15" customHeight="1">
      <c r="A122" s="17" t="s">
        <v>158</v>
      </c>
      <c r="B122" s="23"/>
      <c r="C122" s="23"/>
      <c r="D122" s="23"/>
      <c r="E122" s="23"/>
      <c r="F122" s="23"/>
      <c r="G122" s="23"/>
      <c r="H122" s="82"/>
      <c r="I122" s="93">
        <v>345</v>
      </c>
      <c r="J122" s="14">
        <f t="shared" si="6"/>
        <v>-100</v>
      </c>
    </row>
    <row r="123" spans="1:10" ht="15" customHeight="1">
      <c r="A123" s="17"/>
      <c r="B123" s="23"/>
      <c r="C123" s="23"/>
      <c r="D123" s="23"/>
      <c r="E123" s="23"/>
      <c r="F123" s="23"/>
      <c r="G123" s="23"/>
      <c r="H123" s="82"/>
      <c r="I123" s="93"/>
      <c r="J123" s="14"/>
    </row>
    <row r="124" spans="1:10" ht="15" customHeight="1">
      <c r="A124" s="33" t="s">
        <v>221</v>
      </c>
      <c r="B124" s="21"/>
      <c r="C124" s="21"/>
      <c r="D124" s="21"/>
      <c r="E124" s="62"/>
      <c r="F124" s="63"/>
      <c r="G124" s="63"/>
      <c r="H124" s="82"/>
      <c r="I124" s="91"/>
      <c r="J124" s="14"/>
    </row>
    <row r="125" spans="1:10" ht="15" customHeight="1">
      <c r="A125" s="12"/>
      <c r="B125" s="21"/>
      <c r="C125" s="21"/>
      <c r="D125" s="21"/>
      <c r="E125" s="62"/>
      <c r="F125" s="63"/>
      <c r="G125" s="63"/>
      <c r="H125" s="82"/>
      <c r="I125" s="91"/>
      <c r="J125" s="14"/>
    </row>
    <row r="126" spans="1:10" ht="15" customHeight="1">
      <c r="A126" s="20" t="s">
        <v>42</v>
      </c>
      <c r="B126" s="21"/>
      <c r="C126" s="21"/>
      <c r="D126" s="21"/>
      <c r="E126" s="62"/>
      <c r="F126" s="63"/>
      <c r="G126" s="63"/>
      <c r="H126" s="82"/>
      <c r="I126" s="91"/>
      <c r="J126" s="14"/>
    </row>
    <row r="127" spans="1:10" ht="15" customHeight="1">
      <c r="A127" s="23" t="s">
        <v>122</v>
      </c>
      <c r="B127" s="21"/>
      <c r="C127" s="21">
        <v>240000</v>
      </c>
      <c r="D127" s="21"/>
      <c r="E127" s="64">
        <v>218750</v>
      </c>
      <c r="F127" s="68">
        <v>377000</v>
      </c>
      <c r="G127" s="21">
        <v>2234625</v>
      </c>
      <c r="H127" s="82">
        <f>SUM(B127:G127)</f>
        <v>3070375</v>
      </c>
      <c r="I127" s="91">
        <v>2859875</v>
      </c>
      <c r="J127" s="14">
        <f>(H127-I127)/I127*(100)</f>
        <v>7.360461558634555</v>
      </c>
    </row>
    <row r="128" spans="1:10" ht="15" customHeight="1">
      <c r="A128" s="23" t="s">
        <v>159</v>
      </c>
      <c r="B128" s="21"/>
      <c r="C128" s="21">
        <v>120</v>
      </c>
      <c r="D128" s="21"/>
      <c r="E128" s="64">
        <v>12.5</v>
      </c>
      <c r="F128" s="80">
        <v>25</v>
      </c>
      <c r="G128" s="21">
        <v>100</v>
      </c>
      <c r="H128" s="82">
        <f>SUM(B128:G128)</f>
        <v>257.5</v>
      </c>
      <c r="I128" s="91">
        <v>171</v>
      </c>
      <c r="J128" s="14">
        <f>(H128-I128)/I128*(100)</f>
        <v>50.58479532163743</v>
      </c>
    </row>
    <row r="129" spans="1:10" ht="15" customHeight="1">
      <c r="A129" s="23" t="s">
        <v>123</v>
      </c>
      <c r="B129" s="21"/>
      <c r="C129" s="21">
        <f>C127/C128</f>
        <v>2000</v>
      </c>
      <c r="D129" s="21"/>
      <c r="E129" s="64">
        <f>E127/E128</f>
        <v>17500</v>
      </c>
      <c r="F129" s="68">
        <f>F127/F128</f>
        <v>15080</v>
      </c>
      <c r="G129" s="21">
        <f>G127/G128</f>
        <v>22346.25</v>
      </c>
      <c r="H129" s="82">
        <f>H127/H128</f>
        <v>11923.786407766991</v>
      </c>
      <c r="I129" s="91">
        <f>I127/I128</f>
        <v>16724.415204678364</v>
      </c>
      <c r="J129" s="14"/>
    </row>
    <row r="130" spans="1:10" ht="15" customHeight="1">
      <c r="A130" s="12"/>
      <c r="B130" s="21"/>
      <c r="C130" s="21"/>
      <c r="D130" s="21"/>
      <c r="E130" s="64"/>
      <c r="F130" s="63"/>
      <c r="G130" s="21"/>
      <c r="H130" s="82"/>
      <c r="I130" s="91"/>
      <c r="J130" s="14"/>
    </row>
    <row r="131" spans="1:10" ht="15" customHeight="1">
      <c r="A131" s="20" t="s">
        <v>45</v>
      </c>
      <c r="B131" s="21"/>
      <c r="C131" s="21"/>
      <c r="D131" s="21"/>
      <c r="E131" s="62"/>
      <c r="F131" s="63"/>
      <c r="G131" s="63"/>
      <c r="H131" s="82"/>
      <c r="I131" s="91"/>
      <c r="J131" s="14"/>
    </row>
    <row r="132" spans="1:10" ht="15" customHeight="1">
      <c r="A132" s="23" t="s">
        <v>122</v>
      </c>
      <c r="B132" s="21">
        <v>1329000</v>
      </c>
      <c r="C132" s="21">
        <v>294000</v>
      </c>
      <c r="D132" s="21">
        <v>340300</v>
      </c>
      <c r="E132" s="64">
        <v>453750</v>
      </c>
      <c r="F132" s="68">
        <v>315000</v>
      </c>
      <c r="G132" s="90">
        <v>286000</v>
      </c>
      <c r="H132" s="82">
        <f>SUM(B132:G132)</f>
        <v>3018050</v>
      </c>
      <c r="I132" s="91">
        <v>2145923</v>
      </c>
      <c r="J132" s="14">
        <f>(H132-I132)/I132*(100)</f>
        <v>40.641113404348616</v>
      </c>
    </row>
    <row r="133" spans="1:10" ht="15" customHeight="1">
      <c r="A133" s="23" t="s">
        <v>159</v>
      </c>
      <c r="B133" s="21">
        <v>58</v>
      </c>
      <c r="C133" s="21">
        <v>14</v>
      </c>
      <c r="D133" s="65">
        <v>27</v>
      </c>
      <c r="E133" s="84">
        <v>37.9</v>
      </c>
      <c r="F133" s="80">
        <v>20</v>
      </c>
      <c r="G133" s="90">
        <v>24</v>
      </c>
      <c r="H133" s="82">
        <f>SUM(B133:G133)</f>
        <v>180.9</v>
      </c>
      <c r="I133" s="91">
        <v>136</v>
      </c>
      <c r="J133" s="14">
        <f>(H133-I133)/I133*(100)</f>
        <v>33.01470588235295</v>
      </c>
    </row>
    <row r="134" spans="1:10" ht="15" customHeight="1">
      <c r="A134" s="23" t="s">
        <v>140</v>
      </c>
      <c r="B134" s="21">
        <f>B132/B133</f>
        <v>22913.793103448275</v>
      </c>
      <c r="C134" s="21">
        <f aca="true" t="shared" si="10" ref="C134:H134">C132/C133</f>
        <v>21000</v>
      </c>
      <c r="D134" s="21">
        <f t="shared" si="10"/>
        <v>12603.703703703704</v>
      </c>
      <c r="E134" s="64">
        <f t="shared" si="10"/>
        <v>11972.295514511874</v>
      </c>
      <c r="F134" s="68">
        <f t="shared" si="10"/>
        <v>15750</v>
      </c>
      <c r="G134" s="90">
        <f t="shared" si="10"/>
        <v>11916.666666666666</v>
      </c>
      <c r="H134" s="82">
        <f t="shared" si="10"/>
        <v>16683.526810392483</v>
      </c>
      <c r="I134" s="91">
        <f>I132/I133</f>
        <v>15778.845588235294</v>
      </c>
      <c r="J134" s="14"/>
    </row>
    <row r="135" spans="1:10" ht="15" customHeight="1">
      <c r="A135" s="12"/>
      <c r="B135" s="21"/>
      <c r="C135" s="21"/>
      <c r="D135" s="21"/>
      <c r="E135" s="62"/>
      <c r="F135" s="68"/>
      <c r="G135" s="63"/>
      <c r="H135" s="82"/>
      <c r="I135" s="91"/>
      <c r="J135" s="14"/>
    </row>
    <row r="136" spans="1:10" ht="15" customHeight="1">
      <c r="A136" s="20" t="s">
        <v>47</v>
      </c>
      <c r="B136" s="21"/>
      <c r="C136" s="21"/>
      <c r="D136" s="21"/>
      <c r="E136" s="62"/>
      <c r="F136" s="63"/>
      <c r="G136" s="63"/>
      <c r="H136" s="82"/>
      <c r="I136" s="91"/>
      <c r="J136" s="14"/>
    </row>
    <row r="137" spans="1:10" ht="15" customHeight="1">
      <c r="A137" s="23" t="s">
        <v>122</v>
      </c>
      <c r="B137" s="21"/>
      <c r="C137" s="21">
        <v>90000</v>
      </c>
      <c r="D137" s="21">
        <v>80550</v>
      </c>
      <c r="E137" s="64">
        <v>155500</v>
      </c>
      <c r="F137" s="63"/>
      <c r="G137" s="63"/>
      <c r="H137" s="82">
        <f>SUM(B137:G137)</f>
        <v>326050</v>
      </c>
      <c r="I137" s="91">
        <v>643156</v>
      </c>
      <c r="J137" s="14">
        <f>(H137-I137)/I137*(100)</f>
        <v>-49.30467880265441</v>
      </c>
    </row>
    <row r="138" spans="1:10" ht="15" customHeight="1">
      <c r="A138" s="23" t="s">
        <v>159</v>
      </c>
      <c r="B138" s="21"/>
      <c r="C138" s="21">
        <v>6</v>
      </c>
      <c r="D138" s="21">
        <v>9</v>
      </c>
      <c r="E138" s="64">
        <v>18</v>
      </c>
      <c r="F138" s="63"/>
      <c r="G138" s="63"/>
      <c r="H138" s="82">
        <f>SUM(B138:G138)</f>
        <v>33</v>
      </c>
      <c r="I138" s="91">
        <v>60</v>
      </c>
      <c r="J138" s="14">
        <f>(H138-I138)/I138*(100)</f>
        <v>-45</v>
      </c>
    </row>
    <row r="139" spans="1:10" ht="15" customHeight="1">
      <c r="A139" s="23" t="s">
        <v>123</v>
      </c>
      <c r="B139" s="21"/>
      <c r="C139" s="21">
        <f>C137/C138</f>
        <v>15000</v>
      </c>
      <c r="D139" s="21">
        <f>D137/D138</f>
        <v>8950</v>
      </c>
      <c r="E139" s="64">
        <f>E137/E138</f>
        <v>8638.888888888889</v>
      </c>
      <c r="F139" s="63"/>
      <c r="G139" s="63"/>
      <c r="H139" s="82">
        <f>H137/H138</f>
        <v>9880.30303030303</v>
      </c>
      <c r="I139" s="91">
        <f>I137/I138</f>
        <v>10719.266666666666</v>
      </c>
      <c r="J139" s="14"/>
    </row>
    <row r="140" spans="1:10" ht="15" customHeight="1">
      <c r="A140" s="12"/>
      <c r="B140" s="21"/>
      <c r="C140" s="21"/>
      <c r="D140" s="21"/>
      <c r="E140" s="62"/>
      <c r="F140" s="63"/>
      <c r="G140" s="63"/>
      <c r="H140" s="82"/>
      <c r="I140" s="91"/>
      <c r="J140" s="14"/>
    </row>
    <row r="141" spans="1:10" ht="15" customHeight="1">
      <c r="A141" s="37" t="s">
        <v>106</v>
      </c>
      <c r="B141" s="21"/>
      <c r="C141" s="21"/>
      <c r="D141" s="21"/>
      <c r="E141" s="62"/>
      <c r="F141" s="63"/>
      <c r="G141" s="63"/>
      <c r="H141" s="82"/>
      <c r="I141" s="91"/>
      <c r="J141" s="14"/>
    </row>
    <row r="142" spans="1:10" ht="15" customHeight="1">
      <c r="A142" s="23" t="s">
        <v>122</v>
      </c>
      <c r="B142" s="21"/>
      <c r="C142" s="21"/>
      <c r="D142" s="21"/>
      <c r="E142" s="62"/>
      <c r="F142" s="63"/>
      <c r="G142" s="63"/>
      <c r="H142" s="82"/>
      <c r="I142" s="91"/>
      <c r="J142" s="14" t="e">
        <f>(H142-I142)/I142*(100)</f>
        <v>#DIV/0!</v>
      </c>
    </row>
    <row r="143" spans="1:10" ht="15" customHeight="1">
      <c r="A143" s="23" t="s">
        <v>159</v>
      </c>
      <c r="B143" s="21"/>
      <c r="C143" s="21"/>
      <c r="D143" s="21"/>
      <c r="E143" s="62"/>
      <c r="F143" s="63"/>
      <c r="G143" s="63"/>
      <c r="H143" s="82"/>
      <c r="I143" s="91"/>
      <c r="J143" s="14" t="e">
        <f>(H143-I143)/I143*(100)</f>
        <v>#DIV/0!</v>
      </c>
    </row>
    <row r="144" spans="1:10" ht="15" customHeight="1">
      <c r="A144" s="23" t="s">
        <v>123</v>
      </c>
      <c r="B144" s="21"/>
      <c r="C144" s="21"/>
      <c r="D144" s="21"/>
      <c r="E144" s="62"/>
      <c r="F144" s="63"/>
      <c r="G144" s="63"/>
      <c r="H144" s="82"/>
      <c r="I144" s="91"/>
      <c r="J144" s="14"/>
    </row>
    <row r="145" spans="1:10" ht="15" customHeight="1">
      <c r="A145" s="17"/>
      <c r="B145" s="23"/>
      <c r="C145" s="23"/>
      <c r="D145" s="23"/>
      <c r="E145" s="23"/>
      <c r="F145" s="23"/>
      <c r="G145" s="23"/>
      <c r="H145" s="82"/>
      <c r="I145" s="93"/>
      <c r="J145" s="14"/>
    </row>
    <row r="146" spans="1:9" ht="15" customHeight="1">
      <c r="A146" s="33" t="s">
        <v>162</v>
      </c>
      <c r="B146" s="21"/>
      <c r="C146" s="21"/>
      <c r="D146" s="21"/>
      <c r="E146" s="21"/>
      <c r="F146" s="21"/>
      <c r="G146" s="21"/>
      <c r="H146" s="72"/>
      <c r="I146" s="93"/>
    </row>
    <row r="147" spans="2:9" ht="15" customHeight="1">
      <c r="B147" s="23"/>
      <c r="C147" s="23"/>
      <c r="D147" s="23"/>
      <c r="E147" s="23"/>
      <c r="F147" s="23"/>
      <c r="G147" s="23"/>
      <c r="H147" s="71"/>
      <c r="I147" s="93"/>
    </row>
    <row r="148" spans="1:9" ht="15" customHeight="1">
      <c r="A148" s="47" t="s">
        <v>14</v>
      </c>
      <c r="B148" s="24"/>
      <c r="C148" s="24"/>
      <c r="D148" s="24"/>
      <c r="E148" s="24"/>
      <c r="F148" s="24"/>
      <c r="G148" s="24"/>
      <c r="H148" s="74"/>
      <c r="I148" s="93"/>
    </row>
    <row r="149" spans="1:10" ht="15" customHeight="1">
      <c r="A149" s="23" t="s">
        <v>15</v>
      </c>
      <c r="B149" s="23">
        <v>549666</v>
      </c>
      <c r="C149" s="23">
        <v>664459</v>
      </c>
      <c r="D149" s="23"/>
      <c r="E149" s="23"/>
      <c r="F149" s="23"/>
      <c r="G149" s="23"/>
      <c r="H149" s="82">
        <f>SUM(B149:D149)</f>
        <v>1214125</v>
      </c>
      <c r="I149" s="93">
        <v>1078015</v>
      </c>
      <c r="J149" s="14">
        <f aca="true" t="shared" si="11" ref="J149:J155">(H149-I149)/I149*(100)</f>
        <v>12.625983868499047</v>
      </c>
    </row>
    <row r="150" spans="1:10" ht="15" customHeight="1">
      <c r="A150" s="23" t="s">
        <v>16</v>
      </c>
      <c r="B150" s="23"/>
      <c r="C150" s="23">
        <v>122914</v>
      </c>
      <c r="D150" s="23"/>
      <c r="E150" s="23"/>
      <c r="F150" s="23"/>
      <c r="G150" s="23"/>
      <c r="H150" s="82">
        <f aca="true" t="shared" si="12" ref="H150:H155">SUM(B150:D150)</f>
        <v>122914</v>
      </c>
      <c r="I150" s="93">
        <v>118213</v>
      </c>
      <c r="J150" s="14">
        <f t="shared" si="11"/>
        <v>3.9767199884953435</v>
      </c>
    </row>
    <row r="151" spans="1:10" ht="15" customHeight="1">
      <c r="A151" s="23" t="s">
        <v>65</v>
      </c>
      <c r="B151" s="23">
        <v>549666</v>
      </c>
      <c r="C151" s="23">
        <v>664459</v>
      </c>
      <c r="D151" s="23"/>
      <c r="E151" s="23"/>
      <c r="F151" s="23"/>
      <c r="G151" s="23"/>
      <c r="H151" s="82">
        <f t="shared" si="12"/>
        <v>1214125</v>
      </c>
      <c r="I151" s="93">
        <v>1078015</v>
      </c>
      <c r="J151" s="14">
        <f t="shared" si="11"/>
        <v>12.625983868499047</v>
      </c>
    </row>
    <row r="152" spans="1:10" ht="15" customHeight="1">
      <c r="A152" s="23" t="s">
        <v>158</v>
      </c>
      <c r="B152" s="24">
        <v>30000</v>
      </c>
      <c r="C152" s="24">
        <v>30000</v>
      </c>
      <c r="D152" s="24"/>
      <c r="E152" s="24">
        <v>7000</v>
      </c>
      <c r="F152" s="24"/>
      <c r="G152" s="50"/>
      <c r="H152" s="82">
        <f>SUM(B152:G152)</f>
        <v>67000</v>
      </c>
      <c r="I152" s="93">
        <v>60000</v>
      </c>
      <c r="J152" s="14">
        <f t="shared" si="11"/>
        <v>11.666666666666666</v>
      </c>
    </row>
    <row r="153" spans="1:10" ht="15" customHeight="1">
      <c r="A153" s="23" t="s">
        <v>23</v>
      </c>
      <c r="B153" s="23"/>
      <c r="C153" s="23"/>
      <c r="D153" s="23"/>
      <c r="E153" s="23"/>
      <c r="F153" s="23"/>
      <c r="G153" s="50"/>
      <c r="H153" s="82"/>
      <c r="I153" s="93"/>
      <c r="J153" s="14"/>
    </row>
    <row r="154" spans="1:10" ht="15" customHeight="1">
      <c r="A154" s="23" t="s">
        <v>18</v>
      </c>
      <c r="B154" s="23"/>
      <c r="C154" s="23"/>
      <c r="D154" s="23"/>
      <c r="E154" s="23"/>
      <c r="F154" s="23"/>
      <c r="G154" s="50"/>
      <c r="H154" s="82"/>
      <c r="I154" s="93"/>
      <c r="J154" s="14"/>
    </row>
    <row r="155" spans="1:10" ht="15" customHeight="1">
      <c r="A155" s="23" t="s">
        <v>19</v>
      </c>
      <c r="B155" s="23"/>
      <c r="C155" s="23">
        <v>42752</v>
      </c>
      <c r="D155" s="23"/>
      <c r="E155" s="23"/>
      <c r="F155" s="23"/>
      <c r="G155" s="23"/>
      <c r="H155" s="82">
        <f t="shared" si="12"/>
        <v>42752</v>
      </c>
      <c r="I155" s="93">
        <v>34361</v>
      </c>
      <c r="J155" s="14">
        <f t="shared" si="11"/>
        <v>24.42012747009691</v>
      </c>
    </row>
    <row r="156" spans="1:10" ht="15" customHeight="1">
      <c r="A156" s="23" t="s">
        <v>20</v>
      </c>
      <c r="B156" s="23"/>
      <c r="C156" s="23"/>
      <c r="D156" s="23"/>
      <c r="E156" s="23"/>
      <c r="F156" s="23"/>
      <c r="G156" s="23"/>
      <c r="H156" s="71"/>
      <c r="I156" s="93"/>
      <c r="J156" s="14"/>
    </row>
    <row r="157" spans="1:9" ht="15" customHeight="1">
      <c r="A157" s="23" t="s">
        <v>21</v>
      </c>
      <c r="B157" s="50"/>
      <c r="C157" s="23"/>
      <c r="D157" s="23"/>
      <c r="E157" s="23"/>
      <c r="F157" s="23"/>
      <c r="G157" s="23"/>
      <c r="H157" s="71"/>
      <c r="I157" s="93"/>
    </row>
    <row r="158" spans="1:9" ht="15" customHeight="1">
      <c r="A158" s="23" t="s">
        <v>22</v>
      </c>
      <c r="B158" s="50"/>
      <c r="C158" s="23"/>
      <c r="D158" s="23"/>
      <c r="E158" s="50"/>
      <c r="F158" s="50"/>
      <c r="G158" s="23"/>
      <c r="H158" s="73"/>
      <c r="I158" s="93"/>
    </row>
    <row r="159" spans="2:9" ht="15" customHeight="1">
      <c r="B159" s="50"/>
      <c r="C159" s="23"/>
      <c r="D159" s="23"/>
      <c r="E159" s="50"/>
      <c r="F159" s="50"/>
      <c r="G159" s="23"/>
      <c r="H159" s="73"/>
      <c r="I159" s="93"/>
    </row>
    <row r="160" spans="1:9" ht="15" customHeight="1">
      <c r="A160" s="35" t="s">
        <v>101</v>
      </c>
      <c r="B160" s="50"/>
      <c r="C160" s="23"/>
      <c r="D160" s="23"/>
      <c r="E160" s="50"/>
      <c r="F160" s="50"/>
      <c r="G160" s="50"/>
      <c r="H160" s="73"/>
      <c r="I160" s="93"/>
    </row>
    <row r="161" spans="1:10" ht="15" customHeight="1">
      <c r="A161" s="23" t="s">
        <v>122</v>
      </c>
      <c r="B161" s="50"/>
      <c r="C161" s="50"/>
      <c r="D161" s="23"/>
      <c r="E161" s="23"/>
      <c r="F161" s="23"/>
      <c r="G161" s="23"/>
      <c r="H161" s="82"/>
      <c r="I161" s="93">
        <v>200000</v>
      </c>
      <c r="J161" s="14">
        <f>(H161-I161)/I161*(100)</f>
        <v>-100</v>
      </c>
    </row>
    <row r="162" spans="1:10" ht="15" customHeight="1">
      <c r="A162" s="23" t="s">
        <v>158</v>
      </c>
      <c r="B162" s="50"/>
      <c r="C162" s="50"/>
      <c r="D162" s="23"/>
      <c r="E162" s="50"/>
      <c r="F162" s="50"/>
      <c r="G162" s="50"/>
      <c r="H162" s="82"/>
      <c r="I162" s="93">
        <v>200</v>
      </c>
      <c r="J162" s="14">
        <f>(H162-I162)/I162*(100)</f>
        <v>-100</v>
      </c>
    </row>
    <row r="163" spans="1:9" ht="15" customHeight="1">
      <c r="A163" s="23" t="s">
        <v>123</v>
      </c>
      <c r="B163" s="50"/>
      <c r="C163" s="50"/>
      <c r="D163" s="23"/>
      <c r="E163" s="50"/>
      <c r="F163" s="50"/>
      <c r="G163" s="50"/>
      <c r="H163" s="73"/>
      <c r="I163" s="93">
        <f>I161/I162</f>
        <v>1000</v>
      </c>
    </row>
    <row r="164" spans="2:9" ht="15" customHeight="1">
      <c r="B164" s="50"/>
      <c r="C164" s="23"/>
      <c r="D164" s="23"/>
      <c r="E164" s="50"/>
      <c r="F164" s="50"/>
      <c r="G164" s="50"/>
      <c r="H164" s="73"/>
      <c r="I164" s="93"/>
    </row>
    <row r="165" spans="1:9" ht="15" customHeight="1">
      <c r="A165" s="23"/>
      <c r="B165" s="23"/>
      <c r="C165" s="23"/>
      <c r="D165" s="23"/>
      <c r="E165" s="23"/>
      <c r="F165" s="23"/>
      <c r="G165" s="23"/>
      <c r="H165" s="71"/>
      <c r="I165" s="93"/>
    </row>
    <row r="166" spans="1:9" ht="15" customHeight="1">
      <c r="A166" s="23"/>
      <c r="B166" s="112"/>
      <c r="C166" s="113"/>
      <c r="D166" s="114"/>
      <c r="E166" s="62"/>
      <c r="F166" s="112"/>
      <c r="G166" s="113"/>
      <c r="H166" s="82"/>
      <c r="I166" s="93"/>
    </row>
    <row r="167" spans="1:9" ht="15" customHeight="1">
      <c r="A167" s="12" t="s">
        <v>3</v>
      </c>
      <c r="B167" s="21" t="s">
        <v>190</v>
      </c>
      <c r="C167" s="21" t="s">
        <v>191</v>
      </c>
      <c r="D167" s="21" t="s">
        <v>192</v>
      </c>
      <c r="E167" s="64" t="s">
        <v>193</v>
      </c>
      <c r="F167" s="21" t="s">
        <v>194</v>
      </c>
      <c r="G167" s="21" t="s">
        <v>195</v>
      </c>
      <c r="H167" s="87">
        <v>2014</v>
      </c>
      <c r="I167" s="87">
        <v>2013</v>
      </c>
    </row>
    <row r="168" spans="1:9" s="3" customFormat="1" ht="15" customHeight="1">
      <c r="A168" s="33" t="s">
        <v>163</v>
      </c>
      <c r="B168" s="21"/>
      <c r="C168" s="21"/>
      <c r="D168" s="21"/>
      <c r="E168" s="21"/>
      <c r="F168" s="21"/>
      <c r="G168" s="21"/>
      <c r="H168" s="72"/>
      <c r="I168" s="64"/>
    </row>
    <row r="169" spans="1:9" s="3" customFormat="1" ht="15" customHeight="1">
      <c r="A169" s="20" t="s">
        <v>157</v>
      </c>
      <c r="B169" s="21"/>
      <c r="C169" s="21"/>
      <c r="D169" s="21"/>
      <c r="E169" s="21"/>
      <c r="F169" s="21"/>
      <c r="G169" s="21"/>
      <c r="H169" s="72"/>
      <c r="I169" s="64"/>
    </row>
    <row r="170" spans="1:9" ht="15" customHeight="1">
      <c r="A170" s="20" t="s">
        <v>117</v>
      </c>
      <c r="B170" s="23"/>
      <c r="C170" s="23"/>
      <c r="D170" s="23"/>
      <c r="E170" s="23"/>
      <c r="F170" s="23"/>
      <c r="G170" s="23"/>
      <c r="H170" s="71"/>
      <c r="I170" s="93"/>
    </row>
    <row r="171" spans="1:10" ht="15" customHeight="1">
      <c r="A171" s="23" t="s">
        <v>38</v>
      </c>
      <c r="B171" s="50"/>
      <c r="C171" s="50"/>
      <c r="D171" s="50"/>
      <c r="E171" s="24"/>
      <c r="F171" s="50">
        <v>5661558</v>
      </c>
      <c r="G171" s="24"/>
      <c r="H171" s="74">
        <f>F171</f>
        <v>5661558</v>
      </c>
      <c r="I171" s="93">
        <v>5446813</v>
      </c>
      <c r="J171" s="14">
        <f>(H171-I171)/I171*(100)</f>
        <v>3.942580734826035</v>
      </c>
    </row>
    <row r="172" spans="1:9" ht="15" customHeight="1">
      <c r="A172" s="23" t="s">
        <v>39</v>
      </c>
      <c r="B172" s="50"/>
      <c r="C172" s="50"/>
      <c r="D172" s="50"/>
      <c r="E172" s="25"/>
      <c r="F172" s="50"/>
      <c r="G172" s="23"/>
      <c r="H172" s="71"/>
      <c r="I172" s="93"/>
    </row>
    <row r="173" spans="1:9" ht="15" customHeight="1">
      <c r="A173" s="23" t="s">
        <v>67</v>
      </c>
      <c r="B173" s="50"/>
      <c r="C173" s="50"/>
      <c r="D173" s="50"/>
      <c r="E173" s="23"/>
      <c r="F173" s="50"/>
      <c r="G173" s="23"/>
      <c r="H173" s="71"/>
      <c r="I173" s="93"/>
    </row>
    <row r="174" spans="1:9" ht="15" customHeight="1">
      <c r="A174" s="23" t="s">
        <v>118</v>
      </c>
      <c r="B174" s="23"/>
      <c r="C174" s="23"/>
      <c r="D174" s="23"/>
      <c r="E174" s="23"/>
      <c r="F174" s="23"/>
      <c r="G174" s="23"/>
      <c r="H174" s="71"/>
      <c r="I174" s="93"/>
    </row>
    <row r="175" spans="1:9" ht="15" customHeight="1">
      <c r="A175" s="23" t="s">
        <v>144</v>
      </c>
      <c r="B175" s="50"/>
      <c r="C175" s="23"/>
      <c r="D175" s="23"/>
      <c r="E175" s="23"/>
      <c r="F175" s="23"/>
      <c r="G175" s="23"/>
      <c r="H175" s="71"/>
      <c r="I175" s="93"/>
    </row>
    <row r="176" spans="1:10" ht="15" customHeight="1">
      <c r="A176" s="23" t="s">
        <v>159</v>
      </c>
      <c r="B176" s="50"/>
      <c r="C176" s="23"/>
      <c r="D176" s="23"/>
      <c r="E176" s="23"/>
      <c r="F176" s="23">
        <v>7161.65</v>
      </c>
      <c r="G176" s="23"/>
      <c r="H176" s="71">
        <v>7162</v>
      </c>
      <c r="I176" s="93"/>
      <c r="J176" s="14"/>
    </row>
    <row r="177" spans="1:9" ht="15" customHeight="1">
      <c r="A177" s="23" t="s">
        <v>81</v>
      </c>
      <c r="B177" s="50"/>
      <c r="C177" s="23"/>
      <c r="D177" s="23"/>
      <c r="E177" s="23"/>
      <c r="F177" s="23"/>
      <c r="G177" s="23"/>
      <c r="H177" s="71"/>
      <c r="I177" s="93"/>
    </row>
    <row r="178" spans="1:9" ht="15" customHeight="1">
      <c r="A178" s="23"/>
      <c r="B178" s="23"/>
      <c r="C178" s="23"/>
      <c r="D178" s="23"/>
      <c r="E178" s="23"/>
      <c r="F178" s="23"/>
      <c r="G178" s="23"/>
      <c r="H178" s="71"/>
      <c r="I178" s="93"/>
    </row>
    <row r="179" spans="1:9" ht="15" customHeight="1">
      <c r="A179" s="21" t="s">
        <v>132</v>
      </c>
      <c r="B179" s="50"/>
      <c r="C179" s="23"/>
      <c r="D179" s="23"/>
      <c r="E179" s="50"/>
      <c r="F179" s="50"/>
      <c r="G179" s="50"/>
      <c r="H179" s="73"/>
      <c r="I179" s="93"/>
    </row>
    <row r="180" spans="1:9" ht="15" customHeight="1">
      <c r="A180" s="23" t="s">
        <v>111</v>
      </c>
      <c r="B180" s="50"/>
      <c r="C180" s="23"/>
      <c r="D180" s="23"/>
      <c r="E180" s="50"/>
      <c r="F180" s="50"/>
      <c r="G180" s="50"/>
      <c r="H180" s="73"/>
      <c r="I180" s="93"/>
    </row>
    <row r="181" spans="2:9" ht="15" customHeight="1">
      <c r="B181" s="50"/>
      <c r="C181" s="23"/>
      <c r="D181" s="23"/>
      <c r="E181" s="50"/>
      <c r="F181" s="50"/>
      <c r="G181" s="50"/>
      <c r="H181" s="73"/>
      <c r="I181" s="93"/>
    </row>
    <row r="182" spans="1:9" ht="15" customHeight="1">
      <c r="A182" s="20" t="s">
        <v>43</v>
      </c>
      <c r="B182" s="23"/>
      <c r="C182" s="23"/>
      <c r="D182" s="23"/>
      <c r="E182" s="23"/>
      <c r="F182" s="23"/>
      <c r="G182" s="23"/>
      <c r="H182" s="71"/>
      <c r="I182" s="93"/>
    </row>
    <row r="183" spans="1:10" ht="15" customHeight="1">
      <c r="A183" s="23" t="s">
        <v>198</v>
      </c>
      <c r="B183" s="23"/>
      <c r="C183" s="23">
        <f>C184*C185</f>
        <v>48000</v>
      </c>
      <c r="D183" s="23">
        <v>15750</v>
      </c>
      <c r="E183" s="23">
        <f>E184*E185</f>
        <v>27450</v>
      </c>
      <c r="F183" s="23">
        <v>46750</v>
      </c>
      <c r="G183" s="23">
        <v>61250</v>
      </c>
      <c r="H183" s="71">
        <f>SUM(B183:G183)</f>
        <v>199200</v>
      </c>
      <c r="I183" s="93">
        <v>144466</v>
      </c>
      <c r="J183" s="14">
        <f>(H183-I183)/I183*(100)</f>
        <v>37.88711530740797</v>
      </c>
    </row>
    <row r="184" spans="1:10" ht="15" customHeight="1">
      <c r="A184" s="23" t="s">
        <v>159</v>
      </c>
      <c r="B184" s="21"/>
      <c r="C184" s="21">
        <v>160</v>
      </c>
      <c r="D184" s="21">
        <v>45</v>
      </c>
      <c r="E184" s="21">
        <v>61</v>
      </c>
      <c r="F184" s="83">
        <f>F183/F185</f>
        <v>133.57142857142858</v>
      </c>
      <c r="G184" s="21">
        <v>175</v>
      </c>
      <c r="H184" s="71">
        <f>SUM(B184:G184)</f>
        <v>574.5714285714286</v>
      </c>
      <c r="I184" s="93">
        <v>394</v>
      </c>
      <c r="J184" s="14">
        <f>(H184-I184)/I184*(100)</f>
        <v>45.83031182015953</v>
      </c>
    </row>
    <row r="185" spans="1:10" ht="15" customHeight="1">
      <c r="A185" s="23" t="s">
        <v>44</v>
      </c>
      <c r="B185" s="23"/>
      <c r="C185" s="23">
        <v>300</v>
      </c>
      <c r="D185" s="23">
        <f>D183/D184</f>
        <v>350</v>
      </c>
      <c r="E185" s="23">
        <v>450</v>
      </c>
      <c r="F185" s="23">
        <v>350</v>
      </c>
      <c r="G185" s="23">
        <f>G183/G184</f>
        <v>350</v>
      </c>
      <c r="H185" s="71">
        <f>H183/H184</f>
        <v>346.69318746892094</v>
      </c>
      <c r="I185" s="93">
        <f>I183/I184</f>
        <v>366.66497461928935</v>
      </c>
      <c r="J185" s="14"/>
    </row>
    <row r="186" spans="2:9" ht="15" customHeight="1">
      <c r="B186" s="23"/>
      <c r="C186" s="23"/>
      <c r="D186" s="23"/>
      <c r="E186" s="23"/>
      <c r="F186" s="23"/>
      <c r="G186" s="23"/>
      <c r="H186" s="71"/>
      <c r="I186" s="93"/>
    </row>
    <row r="187" spans="1:9" ht="15" customHeight="1">
      <c r="A187" s="55" t="s">
        <v>109</v>
      </c>
      <c r="B187" s="23"/>
      <c r="C187" s="23"/>
      <c r="D187" s="23"/>
      <c r="E187" s="23"/>
      <c r="F187" s="23"/>
      <c r="G187" s="23"/>
      <c r="H187" s="71"/>
      <c r="I187" s="93"/>
    </row>
    <row r="188" spans="1:10" ht="15" customHeight="1">
      <c r="A188" s="23" t="s">
        <v>96</v>
      </c>
      <c r="B188" s="23"/>
      <c r="C188" s="23"/>
      <c r="D188" s="23">
        <v>5700</v>
      </c>
      <c r="E188" s="23"/>
      <c r="F188" s="23"/>
      <c r="G188" s="23"/>
      <c r="H188" s="71">
        <f>SUM(B188:G188)</f>
        <v>5700</v>
      </c>
      <c r="I188" s="93">
        <v>19970</v>
      </c>
      <c r="J188" s="14">
        <f>(H188-I188)/I188*(100)</f>
        <v>-71.45718577866799</v>
      </c>
    </row>
    <row r="189" spans="1:10" ht="15" customHeight="1">
      <c r="A189" s="23" t="s">
        <v>159</v>
      </c>
      <c r="B189" s="23"/>
      <c r="C189" s="23"/>
      <c r="D189" s="23">
        <v>17</v>
      </c>
      <c r="E189" s="21"/>
      <c r="F189" s="23"/>
      <c r="G189" s="21"/>
      <c r="H189" s="71">
        <f>SUM(B189:G189)</f>
        <v>17</v>
      </c>
      <c r="I189" s="93">
        <v>21</v>
      </c>
      <c r="J189" s="14">
        <f>(H189-I189)/I189*(100)</f>
        <v>-19.047619047619047</v>
      </c>
    </row>
    <row r="190" spans="1:10" ht="15" customHeight="1">
      <c r="A190" s="23" t="s">
        <v>124</v>
      </c>
      <c r="B190" s="23"/>
      <c r="C190" s="23"/>
      <c r="D190" s="23">
        <f>D188/D189</f>
        <v>335.29411764705884</v>
      </c>
      <c r="E190" s="23"/>
      <c r="F190" s="23"/>
      <c r="G190" s="23"/>
      <c r="H190" s="71">
        <f>H188/H189</f>
        <v>335.29411764705884</v>
      </c>
      <c r="I190" s="93">
        <f>I188/I189</f>
        <v>950.952380952381</v>
      </c>
      <c r="J190" s="14"/>
    </row>
    <row r="191" spans="2:9" ht="15" customHeight="1">
      <c r="B191" s="23"/>
      <c r="C191" s="23"/>
      <c r="D191" s="23"/>
      <c r="E191" s="23"/>
      <c r="F191" s="23"/>
      <c r="G191" s="23"/>
      <c r="H191" s="77"/>
      <c r="I191" s="93"/>
    </row>
    <row r="192" spans="1:9" ht="15" customHeight="1">
      <c r="A192" s="55" t="s">
        <v>164</v>
      </c>
      <c r="B192" s="23"/>
      <c r="C192" s="23"/>
      <c r="D192" s="23"/>
      <c r="E192" s="23"/>
      <c r="F192" s="23"/>
      <c r="G192" s="23"/>
      <c r="H192" s="71"/>
      <c r="I192" s="93"/>
    </row>
    <row r="193" spans="1:9" ht="15" customHeight="1">
      <c r="A193" s="23" t="s">
        <v>96</v>
      </c>
      <c r="B193" s="23"/>
      <c r="C193" s="23"/>
      <c r="D193" s="23"/>
      <c r="E193" s="23"/>
      <c r="F193" s="23"/>
      <c r="G193" s="23"/>
      <c r="H193" s="71"/>
      <c r="I193" s="93"/>
    </row>
    <row r="194" spans="1:9" ht="15" customHeight="1">
      <c r="A194" s="23" t="s">
        <v>159</v>
      </c>
      <c r="B194" s="24"/>
      <c r="C194" s="24"/>
      <c r="D194" s="24"/>
      <c r="E194" s="24"/>
      <c r="F194" s="24"/>
      <c r="G194" s="24"/>
      <c r="H194" s="74"/>
      <c r="I194" s="93"/>
    </row>
    <row r="195" spans="1:9" ht="15" customHeight="1">
      <c r="A195" s="23" t="s">
        <v>124</v>
      </c>
      <c r="B195" s="23"/>
      <c r="C195" s="23"/>
      <c r="D195" s="23"/>
      <c r="E195" s="23"/>
      <c r="F195" s="23"/>
      <c r="G195" s="23"/>
      <c r="H195" s="71"/>
      <c r="I195" s="93"/>
    </row>
    <row r="196" spans="2:9" ht="15" customHeight="1">
      <c r="B196" s="24"/>
      <c r="C196" s="24"/>
      <c r="D196" s="24"/>
      <c r="E196" s="24"/>
      <c r="F196" s="24"/>
      <c r="G196" s="24"/>
      <c r="H196" s="74"/>
      <c r="I196" s="93"/>
    </row>
    <row r="197" spans="1:9" ht="15" customHeight="1">
      <c r="A197" s="33" t="s">
        <v>165</v>
      </c>
      <c r="B197" s="24"/>
      <c r="C197" s="30"/>
      <c r="D197" s="30"/>
      <c r="E197" s="24"/>
      <c r="F197" s="24"/>
      <c r="G197" s="24"/>
      <c r="H197" s="74"/>
      <c r="I197" s="93"/>
    </row>
    <row r="198" spans="1:9" ht="15" customHeight="1">
      <c r="A198" s="23"/>
      <c r="B198" s="23"/>
      <c r="C198" s="23"/>
      <c r="D198" s="23"/>
      <c r="E198" s="23"/>
      <c r="F198" s="23"/>
      <c r="G198" s="23"/>
      <c r="H198" s="71"/>
      <c r="I198" s="93"/>
    </row>
    <row r="199" spans="1:9" s="18" customFormat="1" ht="15" customHeight="1">
      <c r="A199" s="48" t="s">
        <v>29</v>
      </c>
      <c r="B199" s="40"/>
      <c r="C199" s="40"/>
      <c r="D199" s="40"/>
      <c r="E199" s="23"/>
      <c r="F199" s="26"/>
      <c r="G199" s="23"/>
      <c r="H199" s="71"/>
      <c r="I199" s="94"/>
    </row>
    <row r="200" spans="1:10" ht="15" customHeight="1">
      <c r="A200" s="23" t="s">
        <v>122</v>
      </c>
      <c r="B200" s="23"/>
      <c r="C200" s="23">
        <v>650000</v>
      </c>
      <c r="D200" s="23"/>
      <c r="E200" s="23">
        <v>1729737</v>
      </c>
      <c r="F200" s="23"/>
      <c r="G200" s="23"/>
      <c r="H200" s="71">
        <f>SUM(B200:G200)</f>
        <v>2379737</v>
      </c>
      <c r="I200" s="93">
        <v>2231100</v>
      </c>
      <c r="J200" s="14">
        <f aca="true" t="shared" si="13" ref="J200:J211">(H200-I200)/I200*(100)</f>
        <v>6.662050109811305</v>
      </c>
    </row>
    <row r="201" spans="1:10" ht="15" customHeight="1">
      <c r="A201" s="23" t="s">
        <v>158</v>
      </c>
      <c r="B201" s="44"/>
      <c r="C201" s="44">
        <v>65</v>
      </c>
      <c r="D201" s="81"/>
      <c r="E201" s="83">
        <v>159.35</v>
      </c>
      <c r="F201" s="23"/>
      <c r="G201" s="21"/>
      <c r="H201" s="71">
        <f>SUM(B201:G201)</f>
        <v>224.35</v>
      </c>
      <c r="I201" s="93">
        <v>108</v>
      </c>
      <c r="J201" s="14">
        <f t="shared" si="13"/>
        <v>107.73148148148148</v>
      </c>
    </row>
    <row r="202" spans="1:10" ht="15" customHeight="1">
      <c r="A202" s="23" t="s">
        <v>123</v>
      </c>
      <c r="B202" s="34"/>
      <c r="C202" s="34">
        <f>C200/C201</f>
        <v>10000</v>
      </c>
      <c r="D202" s="34"/>
      <c r="E202" s="23">
        <f>E200/E201</f>
        <v>10854.954502667086</v>
      </c>
      <c r="F202" s="23"/>
      <c r="G202" s="23"/>
      <c r="H202" s="71">
        <f>H200/H201</f>
        <v>10607.252061511032</v>
      </c>
      <c r="I202" s="93">
        <f>I200/I201</f>
        <v>20658.333333333332</v>
      </c>
      <c r="J202" s="14"/>
    </row>
    <row r="203" spans="2:10" ht="15" customHeight="1">
      <c r="B203" s="22"/>
      <c r="C203" s="23"/>
      <c r="D203" s="23"/>
      <c r="E203" s="23"/>
      <c r="F203" s="23"/>
      <c r="G203" s="23"/>
      <c r="H203" s="71"/>
      <c r="I203" s="93"/>
      <c r="J203" s="14"/>
    </row>
    <row r="204" spans="1:10" ht="15" customHeight="1">
      <c r="A204" s="48" t="s">
        <v>32</v>
      </c>
      <c r="B204" s="23"/>
      <c r="C204" s="23"/>
      <c r="D204" s="23"/>
      <c r="E204" s="23"/>
      <c r="F204" s="23"/>
      <c r="G204" s="23"/>
      <c r="H204" s="71"/>
      <c r="I204" s="93"/>
      <c r="J204" s="14"/>
    </row>
    <row r="205" spans="1:10" ht="15" customHeight="1">
      <c r="A205" s="23" t="s">
        <v>122</v>
      </c>
      <c r="B205" s="23"/>
      <c r="C205" s="23">
        <v>9800</v>
      </c>
      <c r="D205" s="23">
        <v>99305</v>
      </c>
      <c r="E205" s="23">
        <v>48750</v>
      </c>
      <c r="F205" s="23">
        <v>1375000</v>
      </c>
      <c r="G205" s="23">
        <v>510720</v>
      </c>
      <c r="H205" s="71">
        <f>SUM(B205:G205)</f>
        <v>2043575</v>
      </c>
      <c r="I205" s="93">
        <v>975000</v>
      </c>
      <c r="J205" s="14">
        <f t="shared" si="13"/>
        <v>109.59743589743589</v>
      </c>
    </row>
    <row r="206" spans="1:10" ht="15" customHeight="1">
      <c r="A206" s="23" t="s">
        <v>158</v>
      </c>
      <c r="B206" s="23"/>
      <c r="C206" s="23">
        <v>2</v>
      </c>
      <c r="D206" s="39">
        <v>10</v>
      </c>
      <c r="E206" s="39">
        <v>9.75</v>
      </c>
      <c r="F206" s="25">
        <v>87</v>
      </c>
      <c r="G206" s="25">
        <v>32</v>
      </c>
      <c r="H206" s="71">
        <f>SUM(B206:G206)</f>
        <v>140.75</v>
      </c>
      <c r="I206" s="93">
        <v>70</v>
      </c>
      <c r="J206" s="14">
        <f t="shared" si="13"/>
        <v>101.07142857142857</v>
      </c>
    </row>
    <row r="207" spans="1:10" ht="15" customHeight="1">
      <c r="A207" s="23" t="s">
        <v>123</v>
      </c>
      <c r="B207" s="23"/>
      <c r="C207" s="23">
        <f aca="true" t="shared" si="14" ref="C207:H207">C205/C206</f>
        <v>4900</v>
      </c>
      <c r="D207" s="23">
        <f t="shared" si="14"/>
        <v>9930.5</v>
      </c>
      <c r="E207" s="23">
        <f t="shared" si="14"/>
        <v>5000</v>
      </c>
      <c r="F207" s="23">
        <f t="shared" si="14"/>
        <v>15804.597701149425</v>
      </c>
      <c r="G207" s="23">
        <f t="shared" si="14"/>
        <v>15960</v>
      </c>
      <c r="H207" s="71">
        <f t="shared" si="14"/>
        <v>14519.18294849023</v>
      </c>
      <c r="I207" s="93">
        <f>I205/I206</f>
        <v>13928.57142857143</v>
      </c>
      <c r="J207" s="14"/>
    </row>
    <row r="208" spans="2:10" ht="15" customHeight="1">
      <c r="B208" s="23"/>
      <c r="C208" s="23"/>
      <c r="D208" s="23"/>
      <c r="E208" s="23"/>
      <c r="F208" s="23"/>
      <c r="G208" s="23"/>
      <c r="H208" s="71"/>
      <c r="I208" s="93"/>
      <c r="J208" s="14"/>
    </row>
    <row r="209" spans="1:10" ht="15" customHeight="1">
      <c r="A209" s="20" t="s">
        <v>90</v>
      </c>
      <c r="B209" s="23"/>
      <c r="C209" s="23"/>
      <c r="D209" s="23"/>
      <c r="E209" s="23"/>
      <c r="F209" s="23"/>
      <c r="G209" s="23"/>
      <c r="H209" s="71"/>
      <c r="I209" s="93"/>
      <c r="J209" s="14"/>
    </row>
    <row r="210" spans="1:10" ht="15" customHeight="1">
      <c r="A210" s="23" t="s">
        <v>122</v>
      </c>
      <c r="B210" s="23"/>
      <c r="C210" s="23">
        <v>23000</v>
      </c>
      <c r="D210" s="23">
        <v>88086</v>
      </c>
      <c r="E210" s="23">
        <v>117000</v>
      </c>
      <c r="F210" s="23">
        <v>76000</v>
      </c>
      <c r="G210" s="23">
        <v>271250</v>
      </c>
      <c r="H210" s="71">
        <f>SUM(B210:G210)</f>
        <v>575336</v>
      </c>
      <c r="I210" s="93">
        <v>525750</v>
      </c>
      <c r="J210" s="14">
        <f t="shared" si="13"/>
        <v>9.431478839752733</v>
      </c>
    </row>
    <row r="211" spans="1:10" ht="15" customHeight="1">
      <c r="A211" s="23" t="s">
        <v>158</v>
      </c>
      <c r="B211" s="23"/>
      <c r="C211" s="23">
        <v>4</v>
      </c>
      <c r="D211" s="25">
        <v>2</v>
      </c>
      <c r="E211" s="39">
        <v>18</v>
      </c>
      <c r="F211" s="39">
        <v>7.5</v>
      </c>
      <c r="G211" s="23">
        <v>31</v>
      </c>
      <c r="H211" s="71">
        <f>SUM(B211:G211)</f>
        <v>62.5</v>
      </c>
      <c r="I211" s="93">
        <v>63</v>
      </c>
      <c r="J211" s="14">
        <f t="shared" si="13"/>
        <v>-0.7936507936507936</v>
      </c>
    </row>
    <row r="212" spans="1:10" ht="15" customHeight="1">
      <c r="A212" s="23" t="s">
        <v>123</v>
      </c>
      <c r="B212" s="23"/>
      <c r="C212" s="23">
        <f aca="true" t="shared" si="15" ref="C212:H212">C210/C211</f>
        <v>5750</v>
      </c>
      <c r="D212" s="23">
        <f t="shared" si="15"/>
        <v>44043</v>
      </c>
      <c r="E212" s="23">
        <f t="shared" si="15"/>
        <v>6500</v>
      </c>
      <c r="F212" s="23">
        <f t="shared" si="15"/>
        <v>10133.333333333334</v>
      </c>
      <c r="G212" s="23">
        <f t="shared" si="15"/>
        <v>8750</v>
      </c>
      <c r="H212" s="71">
        <f t="shared" si="15"/>
        <v>9205.376</v>
      </c>
      <c r="I212" s="93">
        <f>I210/I211</f>
        <v>8345.238095238095</v>
      </c>
      <c r="J212" s="14"/>
    </row>
    <row r="213" spans="1:9" ht="15" customHeight="1">
      <c r="A213" s="23"/>
      <c r="B213" s="23"/>
      <c r="C213" s="23"/>
      <c r="D213" s="23"/>
      <c r="E213" s="23"/>
      <c r="F213" s="23"/>
      <c r="G213" s="23"/>
      <c r="H213" s="71"/>
      <c r="I213" s="93"/>
    </row>
    <row r="214" spans="1:9" ht="15" customHeight="1">
      <c r="A214" s="20" t="s">
        <v>33</v>
      </c>
      <c r="B214" s="23"/>
      <c r="C214" s="23"/>
      <c r="D214" s="23"/>
      <c r="E214" s="23"/>
      <c r="F214" s="23"/>
      <c r="G214" s="23"/>
      <c r="H214" s="71"/>
      <c r="I214" s="93"/>
    </row>
    <row r="215" spans="1:10" ht="15" customHeight="1">
      <c r="A215" s="23" t="s">
        <v>122</v>
      </c>
      <c r="B215" s="23"/>
      <c r="C215" s="23"/>
      <c r="D215" s="23"/>
      <c r="E215" s="23">
        <v>42000</v>
      </c>
      <c r="F215" s="23"/>
      <c r="G215" s="23">
        <v>102800</v>
      </c>
      <c r="H215" s="71">
        <f>SUM(B215:G215)</f>
        <v>144800</v>
      </c>
      <c r="I215" s="93">
        <v>238250</v>
      </c>
      <c r="J215" s="14">
        <f>(H215-I215)/I215*(100)</f>
        <v>-39.223504721930745</v>
      </c>
    </row>
    <row r="216" spans="1:10" ht="15" customHeight="1">
      <c r="A216" s="23" t="s">
        <v>158</v>
      </c>
      <c r="B216" s="23"/>
      <c r="C216" s="23"/>
      <c r="D216" s="23"/>
      <c r="E216" s="25">
        <v>7</v>
      </c>
      <c r="F216" s="39"/>
      <c r="G216" s="23">
        <v>16</v>
      </c>
      <c r="H216" s="71">
        <f>SUM(B216:G216)</f>
        <v>23</v>
      </c>
      <c r="I216" s="93">
        <v>34</v>
      </c>
      <c r="J216" s="14">
        <f>(H216-I216)/I216*(100)</f>
        <v>-32.35294117647059</v>
      </c>
    </row>
    <row r="217" spans="1:10" ht="15" customHeight="1">
      <c r="A217" s="23" t="s">
        <v>123</v>
      </c>
      <c r="B217" s="23"/>
      <c r="C217" s="23"/>
      <c r="D217" s="23"/>
      <c r="E217" s="23">
        <f>E215/E216</f>
        <v>6000</v>
      </c>
      <c r="F217" s="23"/>
      <c r="G217" s="23">
        <f>G215/G216</f>
        <v>6425</v>
      </c>
      <c r="H217" s="71">
        <f>H215/H216</f>
        <v>6295.652173913043</v>
      </c>
      <c r="I217" s="93">
        <f>I215/I216</f>
        <v>7007.35294117647</v>
      </c>
      <c r="J217" s="14"/>
    </row>
    <row r="218" spans="1:10" ht="15" customHeight="1">
      <c r="A218" s="23"/>
      <c r="B218" s="23"/>
      <c r="C218" s="23"/>
      <c r="D218" s="23"/>
      <c r="E218" s="23"/>
      <c r="F218" s="23"/>
      <c r="G218" s="23"/>
      <c r="H218" s="71"/>
      <c r="I218" s="93"/>
      <c r="J218" s="14"/>
    </row>
    <row r="219" spans="1:10" ht="15" customHeight="1">
      <c r="A219" s="20" t="s">
        <v>34</v>
      </c>
      <c r="B219" s="23"/>
      <c r="C219" s="23"/>
      <c r="D219" s="23"/>
      <c r="E219" s="23"/>
      <c r="F219" s="23"/>
      <c r="G219" s="23"/>
      <c r="H219" s="71"/>
      <c r="I219" s="93"/>
      <c r="J219" s="14"/>
    </row>
    <row r="220" spans="1:10" ht="15" customHeight="1">
      <c r="A220" s="23" t="s">
        <v>122</v>
      </c>
      <c r="B220" s="23"/>
      <c r="C220" s="23"/>
      <c r="D220" s="23"/>
      <c r="E220" s="23">
        <v>21000</v>
      </c>
      <c r="F220" s="23">
        <v>32000</v>
      </c>
      <c r="G220" s="23">
        <v>175700</v>
      </c>
      <c r="H220" s="71">
        <f>SUM(B220:G220)</f>
        <v>228700</v>
      </c>
      <c r="I220" s="93">
        <v>253500</v>
      </c>
      <c r="J220" s="14">
        <f>(H220-I220)/I220*(100)</f>
        <v>-9.783037475345168</v>
      </c>
    </row>
    <row r="221" spans="1:10" ht="15" customHeight="1">
      <c r="A221" s="23" t="s">
        <v>158</v>
      </c>
      <c r="B221" s="23"/>
      <c r="C221" s="23"/>
      <c r="D221" s="23"/>
      <c r="E221" s="39">
        <v>3.5</v>
      </c>
      <c r="F221" s="39">
        <v>4</v>
      </c>
      <c r="G221" s="23">
        <v>14</v>
      </c>
      <c r="H221" s="71">
        <f>SUM(B221:G221)</f>
        <v>21.5</v>
      </c>
      <c r="I221" s="93">
        <v>24.77</v>
      </c>
      <c r="J221" s="14">
        <f>(H221-I221)/I221*(100)</f>
        <v>-13.201453371013322</v>
      </c>
    </row>
    <row r="222" spans="1:10" ht="15" customHeight="1">
      <c r="A222" s="23" t="s">
        <v>123</v>
      </c>
      <c r="B222" s="23"/>
      <c r="C222" s="23"/>
      <c r="D222" s="23"/>
      <c r="E222" s="23">
        <f>E220/E221</f>
        <v>6000</v>
      </c>
      <c r="F222" s="23">
        <f>F220/F221</f>
        <v>8000</v>
      </c>
      <c r="G222" s="23">
        <f>G220/G221</f>
        <v>12550</v>
      </c>
      <c r="H222" s="71">
        <f>H220/H221</f>
        <v>10637.209302325582</v>
      </c>
      <c r="I222" s="93">
        <f>I220/I221</f>
        <v>10234.15421881308</v>
      </c>
      <c r="J222" s="14"/>
    </row>
    <row r="223" spans="1:10" ht="15" customHeight="1">
      <c r="A223" s="23"/>
      <c r="B223" s="23"/>
      <c r="C223" s="23"/>
      <c r="D223" s="23"/>
      <c r="E223" s="23"/>
      <c r="F223" s="23"/>
      <c r="G223" s="23"/>
      <c r="H223" s="71"/>
      <c r="I223" s="93"/>
      <c r="J223" s="14"/>
    </row>
    <row r="224" spans="1:10" ht="15" customHeight="1">
      <c r="A224" s="20" t="s">
        <v>35</v>
      </c>
      <c r="B224" s="23"/>
      <c r="C224" s="23"/>
      <c r="D224" s="23"/>
      <c r="E224" s="23"/>
      <c r="F224" s="23"/>
      <c r="G224" s="23"/>
      <c r="H224" s="71"/>
      <c r="I224" s="93"/>
      <c r="J224" s="14"/>
    </row>
    <row r="225" spans="1:10" ht="15" customHeight="1">
      <c r="A225" s="23" t="s">
        <v>122</v>
      </c>
      <c r="B225" s="23"/>
      <c r="C225" s="23"/>
      <c r="D225" s="23">
        <v>11700</v>
      </c>
      <c r="E225" s="23"/>
      <c r="F225" s="23">
        <v>6500</v>
      </c>
      <c r="G225" s="23">
        <v>223100</v>
      </c>
      <c r="H225" s="71">
        <f>SUM(B225:G225)</f>
        <v>241300</v>
      </c>
      <c r="I225" s="93">
        <v>223000</v>
      </c>
      <c r="J225" s="14">
        <f>(H225-I225)/I225*(100)</f>
        <v>8.20627802690583</v>
      </c>
    </row>
    <row r="226" spans="1:10" ht="15" customHeight="1">
      <c r="A226" s="23" t="s">
        <v>158</v>
      </c>
      <c r="B226" s="23"/>
      <c r="C226" s="23"/>
      <c r="D226" s="39">
        <v>2</v>
      </c>
      <c r="E226" s="25"/>
      <c r="F226" s="25">
        <v>1</v>
      </c>
      <c r="G226" s="23">
        <v>23</v>
      </c>
      <c r="H226" s="71">
        <f>SUM(B226:G226)</f>
        <v>26</v>
      </c>
      <c r="I226" s="93">
        <v>24</v>
      </c>
      <c r="J226" s="14">
        <f>(H226-I226)/I226*(100)</f>
        <v>8.333333333333332</v>
      </c>
    </row>
    <row r="227" spans="1:10" ht="15" customHeight="1">
      <c r="A227" s="23" t="s">
        <v>123</v>
      </c>
      <c r="B227" s="23"/>
      <c r="C227" s="23"/>
      <c r="D227" s="23">
        <f>D225/D226</f>
        <v>5850</v>
      </c>
      <c r="E227" s="23"/>
      <c r="F227" s="23">
        <f>F225/F226</f>
        <v>6500</v>
      </c>
      <c r="G227" s="23">
        <f>G225/G226</f>
        <v>9700</v>
      </c>
      <c r="H227" s="71">
        <f>H225/H226</f>
        <v>9280.76923076923</v>
      </c>
      <c r="I227" s="93">
        <f>I225/I226</f>
        <v>9291.666666666666</v>
      </c>
      <c r="J227" s="14"/>
    </row>
    <row r="228" spans="1:10" ht="15" customHeight="1">
      <c r="A228" s="23"/>
      <c r="B228" s="23"/>
      <c r="C228" s="23"/>
      <c r="D228" s="23"/>
      <c r="E228" s="23"/>
      <c r="F228" s="23"/>
      <c r="G228" s="23"/>
      <c r="H228" s="71"/>
      <c r="I228" s="93"/>
      <c r="J228" s="14"/>
    </row>
    <row r="229" spans="1:10" ht="15" customHeight="1">
      <c r="A229" s="36" t="s">
        <v>110</v>
      </c>
      <c r="B229" s="23"/>
      <c r="C229" s="23"/>
      <c r="D229" s="23"/>
      <c r="E229" s="23"/>
      <c r="F229" s="23"/>
      <c r="G229" s="23"/>
      <c r="H229" s="71"/>
      <c r="I229" s="93"/>
      <c r="J229" s="14"/>
    </row>
    <row r="230" spans="1:10" ht="15" customHeight="1">
      <c r="A230" s="49" t="s">
        <v>122</v>
      </c>
      <c r="B230" s="23">
        <v>85000</v>
      </c>
      <c r="C230" s="23">
        <v>25500</v>
      </c>
      <c r="D230" s="23"/>
      <c r="E230" s="23">
        <v>71500</v>
      </c>
      <c r="F230" s="23"/>
      <c r="G230" s="23"/>
      <c r="H230" s="71">
        <f>SUM(B230:G230)</f>
        <v>182000</v>
      </c>
      <c r="I230" s="93">
        <v>393500</v>
      </c>
      <c r="J230" s="14">
        <f>(H230-I230)/I230*(100)</f>
        <v>-53.748411689961884</v>
      </c>
    </row>
    <row r="231" spans="1:10" ht="15" customHeight="1">
      <c r="A231" s="23" t="s">
        <v>158</v>
      </c>
      <c r="B231" s="23">
        <v>17</v>
      </c>
      <c r="C231" s="23">
        <v>6</v>
      </c>
      <c r="D231" s="23"/>
      <c r="E231" s="23">
        <v>13</v>
      </c>
      <c r="F231" s="23"/>
      <c r="G231" s="23"/>
      <c r="H231" s="71">
        <f>SUM(B231:G231)</f>
        <v>36</v>
      </c>
      <c r="I231" s="93">
        <v>41</v>
      </c>
      <c r="J231" s="14">
        <f>(H231-I231)/I231*(100)</f>
        <v>-12.195121951219512</v>
      </c>
    </row>
    <row r="232" spans="1:10" ht="15" customHeight="1">
      <c r="A232" s="23" t="s">
        <v>123</v>
      </c>
      <c r="B232" s="23">
        <f>B230/B231</f>
        <v>5000</v>
      </c>
      <c r="C232" s="23">
        <f>C230/C231</f>
        <v>4250</v>
      </c>
      <c r="D232" s="23"/>
      <c r="E232" s="23">
        <f>E230/E231</f>
        <v>5500</v>
      </c>
      <c r="F232" s="23"/>
      <c r="G232" s="23"/>
      <c r="H232" s="71">
        <f>H230/H231</f>
        <v>5055.555555555556</v>
      </c>
      <c r="I232" s="93">
        <f>I230/I231</f>
        <v>9597.560975609756</v>
      </c>
      <c r="J232" s="14"/>
    </row>
    <row r="233" spans="1:9" ht="15" customHeight="1">
      <c r="A233" s="23"/>
      <c r="B233" s="23"/>
      <c r="C233" s="23"/>
      <c r="D233" s="23"/>
      <c r="E233" s="23"/>
      <c r="F233" s="23"/>
      <c r="G233" s="23"/>
      <c r="H233" s="71"/>
      <c r="I233" s="93"/>
    </row>
    <row r="234" spans="1:9" ht="15" customHeight="1">
      <c r="A234" s="33" t="s">
        <v>166</v>
      </c>
      <c r="B234" s="23"/>
      <c r="C234" s="23"/>
      <c r="D234" s="23"/>
      <c r="E234" s="23"/>
      <c r="F234" s="23"/>
      <c r="G234" s="23"/>
      <c r="H234" s="71"/>
      <c r="I234" s="93"/>
    </row>
    <row r="235" spans="1:9" ht="15" customHeight="1">
      <c r="A235" s="23"/>
      <c r="B235" s="23"/>
      <c r="C235" s="23"/>
      <c r="D235" s="23"/>
      <c r="E235" s="23"/>
      <c r="F235" s="23"/>
      <c r="G235" s="23"/>
      <c r="H235" s="71"/>
      <c r="I235" s="93"/>
    </row>
    <row r="236" spans="1:9" ht="15" customHeight="1">
      <c r="A236" s="48" t="s">
        <v>30</v>
      </c>
      <c r="B236" s="23"/>
      <c r="C236" s="23"/>
      <c r="D236" s="23"/>
      <c r="E236" s="23"/>
      <c r="F236" s="23"/>
      <c r="G236" s="23"/>
      <c r="H236" s="71"/>
      <c r="I236" s="93"/>
    </row>
    <row r="237" spans="1:10" ht="15" customHeight="1">
      <c r="A237" s="23" t="s">
        <v>122</v>
      </c>
      <c r="B237" s="23">
        <v>1196000</v>
      </c>
      <c r="C237" s="23">
        <v>88000</v>
      </c>
      <c r="D237" s="23">
        <v>513603</v>
      </c>
      <c r="E237" s="23">
        <v>27000</v>
      </c>
      <c r="F237" s="23">
        <v>26000</v>
      </c>
      <c r="G237" s="23">
        <v>63000</v>
      </c>
      <c r="H237" s="71">
        <f>SUM(B237:G237)</f>
        <v>1913603</v>
      </c>
      <c r="I237" s="93">
        <v>1412150</v>
      </c>
      <c r="J237" s="14">
        <f aca="true" t="shared" si="16" ref="J237:J248">(H237-I237)/I237*(100)</f>
        <v>35.50989625747973</v>
      </c>
    </row>
    <row r="238" spans="1:10" ht="15" customHeight="1">
      <c r="A238" s="23" t="s">
        <v>158</v>
      </c>
      <c r="B238" s="25">
        <v>66</v>
      </c>
      <c r="C238" s="25">
        <v>16</v>
      </c>
      <c r="D238" s="39">
        <v>21</v>
      </c>
      <c r="E238" s="25">
        <v>5.25</v>
      </c>
      <c r="F238" s="23">
        <v>3</v>
      </c>
      <c r="G238" s="23">
        <v>8</v>
      </c>
      <c r="H238" s="71">
        <f>SUM(B238:G238)</f>
        <v>119.25</v>
      </c>
      <c r="I238" s="93">
        <v>92</v>
      </c>
      <c r="J238" s="14">
        <f t="shared" si="16"/>
        <v>29.6195652173913</v>
      </c>
    </row>
    <row r="239" spans="1:10" ht="15" customHeight="1">
      <c r="A239" s="23" t="s">
        <v>123</v>
      </c>
      <c r="B239" s="23">
        <f>B237/B238</f>
        <v>18121.21212121212</v>
      </c>
      <c r="C239" s="23">
        <f aca="true" t="shared" si="17" ref="C239:H239">C237/C238</f>
        <v>5500</v>
      </c>
      <c r="D239" s="23">
        <f t="shared" si="17"/>
        <v>24457.285714285714</v>
      </c>
      <c r="E239" s="23">
        <f t="shared" si="17"/>
        <v>5142.857142857143</v>
      </c>
      <c r="F239" s="23">
        <f t="shared" si="17"/>
        <v>8666.666666666666</v>
      </c>
      <c r="G239" s="23">
        <f t="shared" si="17"/>
        <v>7875</v>
      </c>
      <c r="H239" s="71">
        <f t="shared" si="17"/>
        <v>16046.98532494759</v>
      </c>
      <c r="I239" s="93">
        <f>I237/I238</f>
        <v>15349.45652173913</v>
      </c>
      <c r="J239" s="14"/>
    </row>
    <row r="240" spans="1:10" ht="15" customHeight="1">
      <c r="A240" s="23"/>
      <c r="B240" s="23"/>
      <c r="C240" s="23"/>
      <c r="D240" s="23"/>
      <c r="E240" s="23"/>
      <c r="F240" s="23"/>
      <c r="G240" s="23"/>
      <c r="H240" s="71"/>
      <c r="I240" s="93"/>
      <c r="J240" s="14"/>
    </row>
    <row r="241" spans="1:10" ht="15" customHeight="1">
      <c r="A241" s="20" t="s">
        <v>48</v>
      </c>
      <c r="B241" s="23"/>
      <c r="C241" s="23"/>
      <c r="D241" s="23"/>
      <c r="E241" s="23"/>
      <c r="F241" s="23"/>
      <c r="G241" s="23"/>
      <c r="H241" s="71"/>
      <c r="I241" s="93"/>
      <c r="J241" s="14"/>
    </row>
    <row r="242" spans="1:10" ht="15" customHeight="1">
      <c r="A242" s="23" t="s">
        <v>122</v>
      </c>
      <c r="B242" s="23"/>
      <c r="C242" s="23">
        <v>2800</v>
      </c>
      <c r="D242" s="23"/>
      <c r="E242" s="23"/>
      <c r="F242" s="23"/>
      <c r="G242" s="23"/>
      <c r="H242" s="71">
        <f>SUM(B242:G242)</f>
        <v>2800</v>
      </c>
      <c r="I242" s="93">
        <v>95000</v>
      </c>
      <c r="J242" s="14">
        <f t="shared" si="16"/>
        <v>-97.05263157894737</v>
      </c>
    </row>
    <row r="243" spans="1:10" ht="15" customHeight="1">
      <c r="A243" s="23" t="s">
        <v>159</v>
      </c>
      <c r="B243" s="23"/>
      <c r="C243" s="23">
        <v>2</v>
      </c>
      <c r="D243" s="23"/>
      <c r="E243" s="23"/>
      <c r="F243" s="23"/>
      <c r="G243" s="23"/>
      <c r="H243" s="71">
        <f>SUM(B243:G243)</f>
        <v>2</v>
      </c>
      <c r="I243" s="93">
        <v>35</v>
      </c>
      <c r="J243" s="14">
        <f t="shared" si="16"/>
        <v>-94.28571428571428</v>
      </c>
    </row>
    <row r="244" spans="1:10" ht="15" customHeight="1">
      <c r="A244" s="23" t="s">
        <v>123</v>
      </c>
      <c r="B244" s="23"/>
      <c r="C244" s="23">
        <f>C242/C243</f>
        <v>1400</v>
      </c>
      <c r="D244" s="23"/>
      <c r="E244" s="23"/>
      <c r="F244" s="23"/>
      <c r="G244" s="23"/>
      <c r="H244" s="71">
        <f>H242/H243</f>
        <v>1400</v>
      </c>
      <c r="I244" s="93">
        <f>I242/I243</f>
        <v>2714.285714285714</v>
      </c>
      <c r="J244" s="14"/>
    </row>
    <row r="245" spans="1:10" ht="15" customHeight="1">
      <c r="A245" s="23"/>
      <c r="B245" s="23"/>
      <c r="C245" s="23"/>
      <c r="D245" s="23"/>
      <c r="E245" s="23"/>
      <c r="F245" s="23"/>
      <c r="G245" s="23"/>
      <c r="H245" s="71"/>
      <c r="I245" s="93"/>
      <c r="J245" s="14"/>
    </row>
    <row r="246" spans="1:10" ht="15" customHeight="1">
      <c r="A246" s="35" t="s">
        <v>146</v>
      </c>
      <c r="B246" s="23"/>
      <c r="C246" s="23"/>
      <c r="D246" s="23"/>
      <c r="E246" s="23"/>
      <c r="F246" s="23"/>
      <c r="G246" s="23"/>
      <c r="H246" s="71"/>
      <c r="I246" s="93"/>
      <c r="J246" s="14"/>
    </row>
    <row r="247" spans="1:10" ht="15" customHeight="1">
      <c r="A247" s="23" t="s">
        <v>122</v>
      </c>
      <c r="B247" s="23"/>
      <c r="C247" s="23"/>
      <c r="D247" s="23"/>
      <c r="E247" s="23">
        <v>41625</v>
      </c>
      <c r="F247" s="23">
        <v>284000</v>
      </c>
      <c r="G247" s="23"/>
      <c r="H247" s="71">
        <f>SUM(B247:G247)</f>
        <v>325625</v>
      </c>
      <c r="I247" s="93">
        <v>370950</v>
      </c>
      <c r="J247" s="14">
        <f t="shared" si="16"/>
        <v>-12.218627847418789</v>
      </c>
    </row>
    <row r="248" spans="1:10" ht="15" customHeight="1">
      <c r="A248" s="23" t="s">
        <v>158</v>
      </c>
      <c r="B248" s="23"/>
      <c r="C248" s="23"/>
      <c r="D248" s="23"/>
      <c r="E248" s="39">
        <v>9</v>
      </c>
      <c r="F248" s="25">
        <v>25</v>
      </c>
      <c r="G248" s="23"/>
      <c r="H248" s="71">
        <f>SUM(B248:G248)</f>
        <v>34</v>
      </c>
      <c r="I248" s="93">
        <v>33</v>
      </c>
      <c r="J248" s="14">
        <f t="shared" si="16"/>
        <v>3.0303030303030303</v>
      </c>
    </row>
    <row r="249" spans="1:10" ht="15" customHeight="1">
      <c r="A249" s="23" t="s">
        <v>123</v>
      </c>
      <c r="B249" s="23"/>
      <c r="C249" s="23"/>
      <c r="D249" s="23"/>
      <c r="E249" s="23">
        <f>E247/E248</f>
        <v>4625</v>
      </c>
      <c r="F249" s="23">
        <f>F247/F248</f>
        <v>11360</v>
      </c>
      <c r="G249" s="23"/>
      <c r="H249" s="71">
        <f>H247/H248</f>
        <v>9577.20588235294</v>
      </c>
      <c r="I249" s="93">
        <f>I247/I248</f>
        <v>11240.90909090909</v>
      </c>
      <c r="J249" s="14"/>
    </row>
    <row r="250" spans="1:9" ht="15" customHeight="1">
      <c r="A250" s="23"/>
      <c r="B250" s="23"/>
      <c r="C250" s="23"/>
      <c r="D250" s="23"/>
      <c r="E250" s="23"/>
      <c r="F250" s="23"/>
      <c r="G250" s="23"/>
      <c r="H250" s="71"/>
      <c r="I250" s="93"/>
    </row>
    <row r="251" spans="1:9" ht="15" customHeight="1">
      <c r="A251" s="35" t="s">
        <v>167</v>
      </c>
      <c r="B251" s="23"/>
      <c r="C251" s="23"/>
      <c r="D251" s="23"/>
      <c r="E251" s="23"/>
      <c r="F251" s="23"/>
      <c r="G251" s="23"/>
      <c r="H251" s="71"/>
      <c r="I251" s="93"/>
    </row>
    <row r="252" spans="1:9" ht="15" customHeight="1">
      <c r="A252" s="23" t="s">
        <v>122</v>
      </c>
      <c r="B252" s="23"/>
      <c r="C252" s="23"/>
      <c r="D252" s="23"/>
      <c r="E252" s="23"/>
      <c r="F252" s="23"/>
      <c r="G252" s="23"/>
      <c r="H252" s="71"/>
      <c r="I252" s="93"/>
    </row>
    <row r="253" spans="1:9" ht="15" customHeight="1">
      <c r="A253" s="23" t="s">
        <v>158</v>
      </c>
      <c r="B253" s="23"/>
      <c r="C253" s="23"/>
      <c r="D253" s="23"/>
      <c r="E253" s="23"/>
      <c r="F253" s="23"/>
      <c r="G253" s="23"/>
      <c r="H253" s="71"/>
      <c r="I253" s="93"/>
    </row>
    <row r="254" spans="1:9" ht="15" customHeight="1">
      <c r="A254" s="23" t="s">
        <v>123</v>
      </c>
      <c r="B254" s="23"/>
      <c r="C254" s="23"/>
      <c r="D254" s="23"/>
      <c r="E254" s="23"/>
      <c r="F254" s="23"/>
      <c r="G254" s="23"/>
      <c r="H254" s="71"/>
      <c r="I254" s="93"/>
    </row>
    <row r="255" spans="1:9" ht="15" customHeight="1">
      <c r="A255" s="23"/>
      <c r="B255" s="23"/>
      <c r="C255" s="23"/>
      <c r="D255" s="23"/>
      <c r="E255" s="23"/>
      <c r="F255" s="23"/>
      <c r="G255" s="23"/>
      <c r="H255" s="71"/>
      <c r="I255" s="93"/>
    </row>
    <row r="256" spans="1:9" ht="15" customHeight="1">
      <c r="A256" s="35" t="s">
        <v>75</v>
      </c>
      <c r="B256" s="23"/>
      <c r="C256" s="23"/>
      <c r="D256" s="23"/>
      <c r="E256" s="23"/>
      <c r="F256" s="23"/>
      <c r="G256" s="23"/>
      <c r="H256" s="71"/>
      <c r="I256" s="93"/>
    </row>
    <row r="257" spans="1:9" ht="15" customHeight="1">
      <c r="A257" s="23" t="s">
        <v>122</v>
      </c>
      <c r="B257" s="23"/>
      <c r="C257" s="23"/>
      <c r="D257" s="23"/>
      <c r="E257" s="23"/>
      <c r="F257" s="23"/>
      <c r="G257" s="23"/>
      <c r="H257" s="71"/>
      <c r="I257" s="93"/>
    </row>
    <row r="258" spans="1:9" ht="15" customHeight="1">
      <c r="A258" s="23" t="s">
        <v>159</v>
      </c>
      <c r="B258" s="23"/>
      <c r="C258" s="23"/>
      <c r="D258" s="23"/>
      <c r="E258" s="23"/>
      <c r="F258" s="23"/>
      <c r="G258" s="23"/>
      <c r="H258" s="71"/>
      <c r="I258" s="93"/>
    </row>
    <row r="259" spans="1:9" ht="15" customHeight="1">
      <c r="A259" s="23" t="s">
        <v>123</v>
      </c>
      <c r="B259" s="23"/>
      <c r="C259" s="23"/>
      <c r="D259" s="23"/>
      <c r="E259" s="23"/>
      <c r="F259" s="23"/>
      <c r="G259" s="23"/>
      <c r="H259" s="71"/>
      <c r="I259" s="93"/>
    </row>
    <row r="260" spans="1:9" ht="15" customHeight="1">
      <c r="A260" s="23"/>
      <c r="B260" s="23"/>
      <c r="C260" s="23"/>
      <c r="D260" s="23"/>
      <c r="E260" s="23"/>
      <c r="F260" s="23"/>
      <c r="G260" s="23"/>
      <c r="H260" s="71"/>
      <c r="I260" s="93"/>
    </row>
    <row r="261" spans="1:9" ht="15" customHeight="1">
      <c r="A261" s="35" t="s">
        <v>168</v>
      </c>
      <c r="B261" s="23"/>
      <c r="C261" s="23"/>
      <c r="D261" s="23"/>
      <c r="E261" s="23"/>
      <c r="F261" s="23"/>
      <c r="G261" s="23"/>
      <c r="H261" s="71"/>
      <c r="I261" s="93"/>
    </row>
    <row r="262" spans="1:9" ht="15" customHeight="1">
      <c r="A262" s="23" t="s">
        <v>122</v>
      </c>
      <c r="B262" s="23"/>
      <c r="C262" s="23"/>
      <c r="D262" s="23"/>
      <c r="E262" s="23"/>
      <c r="F262" s="23"/>
      <c r="G262" s="23"/>
      <c r="H262" s="71"/>
      <c r="I262" s="93"/>
    </row>
    <row r="263" spans="1:9" ht="15" customHeight="1">
      <c r="A263" s="23" t="s">
        <v>159</v>
      </c>
      <c r="B263" s="23"/>
      <c r="C263" s="23"/>
      <c r="D263" s="23"/>
      <c r="E263" s="23"/>
      <c r="F263" s="23"/>
      <c r="G263" s="23"/>
      <c r="H263" s="71"/>
      <c r="I263" s="93"/>
    </row>
    <row r="264" spans="1:9" ht="15" customHeight="1">
      <c r="A264" s="23" t="s">
        <v>123</v>
      </c>
      <c r="B264" s="23"/>
      <c r="C264" s="23"/>
      <c r="D264" s="23"/>
      <c r="E264" s="23"/>
      <c r="F264" s="23"/>
      <c r="G264" s="23"/>
      <c r="H264" s="71"/>
      <c r="I264" s="93"/>
    </row>
    <row r="265" spans="1:9" ht="15" customHeight="1">
      <c r="A265" s="17"/>
      <c r="B265" s="23"/>
      <c r="C265" s="23"/>
      <c r="D265" s="23"/>
      <c r="E265" s="23"/>
      <c r="F265" s="23"/>
      <c r="G265" s="23"/>
      <c r="H265" s="71"/>
      <c r="I265" s="93"/>
    </row>
    <row r="266" spans="1:9" ht="15" customHeight="1">
      <c r="A266" s="23"/>
      <c r="B266" s="112"/>
      <c r="C266" s="113"/>
      <c r="D266" s="114"/>
      <c r="E266" s="62"/>
      <c r="F266" s="112"/>
      <c r="G266" s="113"/>
      <c r="H266" s="75"/>
      <c r="I266" s="93"/>
    </row>
    <row r="267" spans="1:9" ht="15" customHeight="1">
      <c r="A267" s="21" t="s">
        <v>3</v>
      </c>
      <c r="B267" s="21" t="s">
        <v>190</v>
      </c>
      <c r="C267" s="21" t="s">
        <v>191</v>
      </c>
      <c r="D267" s="21" t="s">
        <v>192</v>
      </c>
      <c r="E267" s="64" t="s">
        <v>193</v>
      </c>
      <c r="F267" s="21" t="s">
        <v>194</v>
      </c>
      <c r="G267" s="21" t="s">
        <v>195</v>
      </c>
      <c r="H267" s="87">
        <v>2014</v>
      </c>
      <c r="I267" s="87">
        <v>2013</v>
      </c>
    </row>
    <row r="268" spans="1:9" ht="15" customHeight="1">
      <c r="A268" s="33" t="s">
        <v>169</v>
      </c>
      <c r="B268" s="23"/>
      <c r="C268" s="23"/>
      <c r="D268" s="23"/>
      <c r="E268" s="23"/>
      <c r="F268" s="23"/>
      <c r="G268" s="23"/>
      <c r="H268" s="71"/>
      <c r="I268" s="93"/>
    </row>
    <row r="269" spans="2:9" ht="15" customHeight="1">
      <c r="B269" s="23"/>
      <c r="C269" s="23"/>
      <c r="D269" s="23"/>
      <c r="E269" s="23"/>
      <c r="F269" s="23"/>
      <c r="G269" s="23"/>
      <c r="H269" s="71"/>
      <c r="I269" s="93"/>
    </row>
    <row r="270" spans="1:9" ht="15" customHeight="1">
      <c r="A270" s="58" t="s">
        <v>154</v>
      </c>
      <c r="B270" s="23"/>
      <c r="C270" s="23"/>
      <c r="D270" s="23"/>
      <c r="E270" s="23"/>
      <c r="F270" s="23"/>
      <c r="G270" s="23"/>
      <c r="H270" s="71"/>
      <c r="I270" s="93"/>
    </row>
    <row r="271" spans="1:10" ht="15" customHeight="1">
      <c r="A271" s="21" t="s">
        <v>155</v>
      </c>
      <c r="B271" s="23"/>
      <c r="C271" s="23"/>
      <c r="D271" s="23"/>
      <c r="E271" s="23"/>
      <c r="F271" s="23">
        <v>4251862</v>
      </c>
      <c r="G271" s="23"/>
      <c r="H271" s="71">
        <f aca="true" t="shared" si="18" ref="H271:H279">SUM(B271:G271)</f>
        <v>4251862</v>
      </c>
      <c r="I271" s="93">
        <v>4159992</v>
      </c>
      <c r="J271" s="14">
        <f aca="true" t="shared" si="19" ref="J271:J280">(H271-I271)/I271*(100)</f>
        <v>2.208417708495593</v>
      </c>
    </row>
    <row r="272" spans="1:10" ht="15" customHeight="1">
      <c r="A272" s="21" t="s">
        <v>156</v>
      </c>
      <c r="B272" s="23"/>
      <c r="C272" s="23"/>
      <c r="D272" s="23"/>
      <c r="E272" s="23"/>
      <c r="F272" s="23">
        <v>597622</v>
      </c>
      <c r="G272" s="23"/>
      <c r="H272" s="71">
        <f t="shared" si="18"/>
        <v>597622</v>
      </c>
      <c r="I272" s="93">
        <v>700665</v>
      </c>
      <c r="J272" s="14">
        <f t="shared" si="19"/>
        <v>-14.706457436863552</v>
      </c>
    </row>
    <row r="273" spans="1:10" ht="15" customHeight="1">
      <c r="A273" s="20" t="s">
        <v>129</v>
      </c>
      <c r="B273" s="23"/>
      <c r="C273" s="23"/>
      <c r="D273" s="23"/>
      <c r="E273" s="23"/>
      <c r="F273" s="23"/>
      <c r="G273" s="23"/>
      <c r="H273" s="71"/>
      <c r="I273" s="93"/>
      <c r="J273" s="14"/>
    </row>
    <row r="274" spans="1:10" ht="15" customHeight="1">
      <c r="A274" s="21" t="s">
        <v>78</v>
      </c>
      <c r="B274" s="23"/>
      <c r="C274" s="23"/>
      <c r="D274" s="23"/>
      <c r="E274" s="23"/>
      <c r="F274" s="23"/>
      <c r="G274" s="23"/>
      <c r="H274" s="71"/>
      <c r="I274" s="93"/>
      <c r="J274" s="14"/>
    </row>
    <row r="275" spans="1:10" ht="15" customHeight="1">
      <c r="A275" s="23" t="s">
        <v>36</v>
      </c>
      <c r="B275" s="23"/>
      <c r="C275" s="23"/>
      <c r="D275" s="23"/>
      <c r="E275" s="23"/>
      <c r="F275" s="23">
        <v>4158869</v>
      </c>
      <c r="G275" s="23"/>
      <c r="H275" s="71">
        <f t="shared" si="18"/>
        <v>4158869</v>
      </c>
      <c r="I275" s="93">
        <v>4051659</v>
      </c>
      <c r="J275" s="14">
        <f t="shared" si="19"/>
        <v>2.6460765824567174</v>
      </c>
    </row>
    <row r="276" spans="1:10" ht="15" customHeight="1">
      <c r="A276" s="23" t="s">
        <v>10</v>
      </c>
      <c r="B276" s="23"/>
      <c r="C276" s="23"/>
      <c r="D276" s="23"/>
      <c r="E276" s="23"/>
      <c r="F276" s="23"/>
      <c r="G276" s="23"/>
      <c r="H276" s="71"/>
      <c r="I276" s="93">
        <v>40162</v>
      </c>
      <c r="J276" s="14">
        <f t="shared" si="19"/>
        <v>-100</v>
      </c>
    </row>
    <row r="277" spans="1:10" ht="15" customHeight="1">
      <c r="A277" s="23" t="s">
        <v>77</v>
      </c>
      <c r="B277" s="23"/>
      <c r="C277" s="23"/>
      <c r="D277" s="23"/>
      <c r="E277" s="23"/>
      <c r="F277" s="23"/>
      <c r="G277" s="23"/>
      <c r="H277" s="71"/>
      <c r="I277" s="93"/>
      <c r="J277" s="14"/>
    </row>
    <row r="278" spans="1:10" ht="15" customHeight="1">
      <c r="A278" s="21" t="s">
        <v>79</v>
      </c>
      <c r="B278" s="23"/>
      <c r="C278" s="23"/>
      <c r="D278" s="23"/>
      <c r="E278" s="23"/>
      <c r="F278" s="23"/>
      <c r="G278" s="23"/>
      <c r="H278" s="71"/>
      <c r="I278" s="93"/>
      <c r="J278" s="14"/>
    </row>
    <row r="279" spans="1:10" ht="15" customHeight="1">
      <c r="A279" s="23" t="s">
        <v>37</v>
      </c>
      <c r="B279" s="23"/>
      <c r="C279" s="23"/>
      <c r="D279" s="23"/>
      <c r="E279" s="23"/>
      <c r="F279" s="23">
        <v>576234</v>
      </c>
      <c r="G279" s="23"/>
      <c r="H279" s="71">
        <f t="shared" si="18"/>
        <v>576234</v>
      </c>
      <c r="I279" s="93">
        <v>678147</v>
      </c>
      <c r="J279" s="14">
        <f t="shared" si="19"/>
        <v>-15.02815761184522</v>
      </c>
    </row>
    <row r="280" spans="1:10" ht="15" customHeight="1">
      <c r="A280" s="23" t="s">
        <v>17</v>
      </c>
      <c r="B280" s="23"/>
      <c r="C280" s="23"/>
      <c r="D280" s="23"/>
      <c r="E280" s="23"/>
      <c r="F280" s="23"/>
      <c r="G280" s="23"/>
      <c r="H280" s="71"/>
      <c r="I280" s="93">
        <v>6944</v>
      </c>
      <c r="J280" s="14">
        <f t="shared" si="19"/>
        <v>-100</v>
      </c>
    </row>
    <row r="281" spans="1:9" ht="15" customHeight="1">
      <c r="A281" s="23" t="s">
        <v>80</v>
      </c>
      <c r="B281" s="23"/>
      <c r="C281" s="23"/>
      <c r="D281" s="23"/>
      <c r="E281" s="23"/>
      <c r="F281" s="23"/>
      <c r="G281" s="23"/>
      <c r="H281" s="71"/>
      <c r="I281" s="93"/>
    </row>
    <row r="282" spans="1:9" ht="15" customHeight="1">
      <c r="A282" s="20" t="s">
        <v>131</v>
      </c>
      <c r="B282" s="23"/>
      <c r="C282" s="23"/>
      <c r="D282" s="23"/>
      <c r="E282" s="23"/>
      <c r="F282" s="23"/>
      <c r="G282" s="23"/>
      <c r="H282" s="71"/>
      <c r="I282" s="93"/>
    </row>
    <row r="283" spans="1:9" ht="15" customHeight="1">
      <c r="A283" s="23" t="s">
        <v>115</v>
      </c>
      <c r="B283" s="23"/>
      <c r="C283" s="23"/>
      <c r="D283" s="23"/>
      <c r="E283" s="23"/>
      <c r="F283" s="23"/>
      <c r="G283" s="23"/>
      <c r="H283" s="71"/>
      <c r="I283" s="93"/>
    </row>
    <row r="284" spans="1:9" ht="15" customHeight="1">
      <c r="A284" s="23" t="s">
        <v>116</v>
      </c>
      <c r="B284" s="23"/>
      <c r="C284" s="23"/>
      <c r="D284" s="23"/>
      <c r="E284" s="23"/>
      <c r="F284" s="23"/>
      <c r="G284" s="23"/>
      <c r="H284" s="71"/>
      <c r="I284" s="93"/>
    </row>
    <row r="285" spans="2:9" ht="15" customHeight="1">
      <c r="B285" s="23"/>
      <c r="C285" s="23"/>
      <c r="D285" s="23"/>
      <c r="E285" s="23"/>
      <c r="F285" s="23"/>
      <c r="G285" s="23"/>
      <c r="H285" s="71"/>
      <c r="I285" s="93"/>
    </row>
    <row r="286" spans="1:9" ht="15" customHeight="1">
      <c r="A286" s="53" t="s">
        <v>170</v>
      </c>
      <c r="B286" s="23"/>
      <c r="C286" s="23"/>
      <c r="D286" s="23"/>
      <c r="E286" s="23"/>
      <c r="F286" s="23"/>
      <c r="G286" s="23"/>
      <c r="H286" s="71"/>
      <c r="I286" s="93"/>
    </row>
    <row r="287" spans="1:10" ht="15" customHeight="1">
      <c r="A287" s="23" t="s">
        <v>122</v>
      </c>
      <c r="B287" s="23"/>
      <c r="C287" s="23"/>
      <c r="D287" s="23"/>
      <c r="E287" s="23"/>
      <c r="F287" s="23">
        <v>30000</v>
      </c>
      <c r="G287" s="23">
        <v>135850</v>
      </c>
      <c r="H287" s="71">
        <f>SUM(B287:G287)</f>
        <v>165850</v>
      </c>
      <c r="I287" s="93">
        <v>145000</v>
      </c>
      <c r="J287" s="14">
        <f aca="true" t="shared" si="20" ref="J287:J299">(H287-I287)/I287*(100)</f>
        <v>14.379310344827587</v>
      </c>
    </row>
    <row r="288" spans="1:10" ht="15" customHeight="1">
      <c r="A288" s="23" t="s">
        <v>159</v>
      </c>
      <c r="B288" s="23"/>
      <c r="C288" s="23"/>
      <c r="D288" s="23"/>
      <c r="E288" s="23"/>
      <c r="F288" s="23">
        <v>200</v>
      </c>
      <c r="G288" s="23">
        <v>1550</v>
      </c>
      <c r="H288" s="71">
        <f>SUM(B288:G288)</f>
        <v>1750</v>
      </c>
      <c r="I288" s="93">
        <v>1587</v>
      </c>
      <c r="J288" s="14">
        <f t="shared" si="20"/>
        <v>10.27095148078135</v>
      </c>
    </row>
    <row r="289" spans="1:10" ht="15" customHeight="1">
      <c r="A289" s="23" t="s">
        <v>123</v>
      </c>
      <c r="B289" s="23"/>
      <c r="C289" s="23"/>
      <c r="D289" s="23"/>
      <c r="E289" s="23"/>
      <c r="F289" s="23"/>
      <c r="G289" s="23"/>
      <c r="H289" s="71">
        <f>SUM(B289:G289)</f>
        <v>0</v>
      </c>
      <c r="I289" s="93"/>
      <c r="J289" s="14"/>
    </row>
    <row r="290" spans="2:10" ht="15" customHeight="1">
      <c r="B290" s="23"/>
      <c r="C290" s="23"/>
      <c r="D290" s="23"/>
      <c r="E290" s="23"/>
      <c r="F290" s="23"/>
      <c r="G290" s="23"/>
      <c r="H290" s="71"/>
      <c r="I290" s="93"/>
      <c r="J290" s="14"/>
    </row>
    <row r="291" spans="1:10" ht="15" customHeight="1">
      <c r="A291" s="20" t="s">
        <v>152</v>
      </c>
      <c r="B291" s="99">
        <v>61046220</v>
      </c>
      <c r="C291" s="23"/>
      <c r="D291" s="23"/>
      <c r="E291" s="23"/>
      <c r="F291" s="23"/>
      <c r="G291" s="23"/>
      <c r="H291" s="99">
        <v>61046220</v>
      </c>
      <c r="I291" s="93">
        <v>47986270</v>
      </c>
      <c r="J291" s="14">
        <f t="shared" si="20"/>
        <v>27.216014080694332</v>
      </c>
    </row>
    <row r="292" spans="1:10" ht="15" customHeight="1">
      <c r="A292" s="23" t="s">
        <v>151</v>
      </c>
      <c r="B292" s="99">
        <v>34174641.71</v>
      </c>
      <c r="C292" s="23"/>
      <c r="D292" s="23"/>
      <c r="E292" s="23"/>
      <c r="F292" s="23"/>
      <c r="G292" s="23"/>
      <c r="H292" s="99">
        <v>34174641.71</v>
      </c>
      <c r="I292" s="93">
        <v>45143080</v>
      </c>
      <c r="J292" s="14">
        <f t="shared" si="20"/>
        <v>-24.297053479735983</v>
      </c>
    </row>
    <row r="293" spans="1:10" ht="15" customHeight="1">
      <c r="A293" s="23" t="s">
        <v>159</v>
      </c>
      <c r="B293" s="23"/>
      <c r="C293" s="23">
        <v>200</v>
      </c>
      <c r="D293" s="23"/>
      <c r="E293" s="23"/>
      <c r="F293" s="23"/>
      <c r="G293" s="23"/>
      <c r="H293" s="71"/>
      <c r="I293" s="93">
        <v>613</v>
      </c>
      <c r="J293" s="14">
        <f t="shared" si="20"/>
        <v>-100</v>
      </c>
    </row>
    <row r="294" spans="1:10" ht="15" customHeight="1">
      <c r="A294" s="23" t="s">
        <v>202</v>
      </c>
      <c r="B294" s="23">
        <v>714000</v>
      </c>
      <c r="C294" s="23"/>
      <c r="D294" s="23"/>
      <c r="E294" s="23"/>
      <c r="F294" s="23"/>
      <c r="G294" s="23"/>
      <c r="H294" s="71"/>
      <c r="I294" s="93">
        <v>2843190</v>
      </c>
      <c r="J294" s="14">
        <f t="shared" si="20"/>
        <v>-100</v>
      </c>
    </row>
    <row r="295" spans="1:10" ht="15" customHeight="1">
      <c r="A295" s="23" t="s">
        <v>208</v>
      </c>
      <c r="B295" s="23"/>
      <c r="C295" s="23"/>
      <c r="D295" s="23"/>
      <c r="E295" s="23"/>
      <c r="F295" s="23"/>
      <c r="G295" s="23"/>
      <c r="H295" s="71"/>
      <c r="I295" s="93"/>
      <c r="J295" s="14" t="e">
        <f t="shared" si="20"/>
        <v>#DIV/0!</v>
      </c>
    </row>
    <row r="296" spans="1:10" ht="15" customHeight="1">
      <c r="A296" s="1" t="s">
        <v>218</v>
      </c>
      <c r="B296" s="23"/>
      <c r="C296" s="23"/>
      <c r="D296" s="23"/>
      <c r="E296" s="23"/>
      <c r="F296" s="23"/>
      <c r="G296" s="23"/>
      <c r="H296" s="71"/>
      <c r="I296" s="93"/>
      <c r="J296" s="14" t="e">
        <f t="shared" si="20"/>
        <v>#DIV/0!</v>
      </c>
    </row>
    <row r="297" spans="1:10" ht="15" customHeight="1">
      <c r="A297" s="53" t="s">
        <v>46</v>
      </c>
      <c r="B297" s="23"/>
      <c r="C297" s="23"/>
      <c r="D297" s="23"/>
      <c r="E297" s="23"/>
      <c r="F297" s="23"/>
      <c r="G297" s="23"/>
      <c r="H297" s="71"/>
      <c r="I297" s="93"/>
      <c r="J297" s="14"/>
    </row>
    <row r="298" spans="1:10" ht="15" customHeight="1">
      <c r="A298" s="23" t="s">
        <v>137</v>
      </c>
      <c r="B298" s="23">
        <v>480000</v>
      </c>
      <c r="C298" s="23">
        <v>640000</v>
      </c>
      <c r="D298" s="23">
        <v>480000</v>
      </c>
      <c r="E298" s="23">
        <v>2918400</v>
      </c>
      <c r="F298" s="23">
        <v>3936000</v>
      </c>
      <c r="G298" s="23">
        <v>589000</v>
      </c>
      <c r="H298" s="71">
        <f>SUM(B298:G298)</f>
        <v>9043400</v>
      </c>
      <c r="I298" s="93">
        <v>1041000</v>
      </c>
      <c r="J298" s="14">
        <f t="shared" si="20"/>
        <v>768.7223823246878</v>
      </c>
    </row>
    <row r="299" spans="1:10" ht="15" customHeight="1">
      <c r="A299" s="23" t="s">
        <v>159</v>
      </c>
      <c r="B299" s="23">
        <v>50</v>
      </c>
      <c r="C299" s="23">
        <v>80</v>
      </c>
      <c r="D299" s="23">
        <v>50</v>
      </c>
      <c r="E299" s="23">
        <v>304</v>
      </c>
      <c r="F299" s="39">
        <v>410</v>
      </c>
      <c r="G299" s="23">
        <v>62</v>
      </c>
      <c r="H299" s="71">
        <f>SUM(B299:G299)</f>
        <v>956</v>
      </c>
      <c r="I299" s="93">
        <v>548</v>
      </c>
      <c r="J299" s="14">
        <f t="shared" si="20"/>
        <v>74.45255474452554</v>
      </c>
    </row>
    <row r="300" spans="1:10" ht="15" customHeight="1">
      <c r="A300" s="23" t="s">
        <v>139</v>
      </c>
      <c r="B300" s="23">
        <f aca="true" t="shared" si="21" ref="B300:H300">B298/B299</f>
        <v>9600</v>
      </c>
      <c r="C300" s="23">
        <f t="shared" si="21"/>
        <v>8000</v>
      </c>
      <c r="D300" s="23">
        <f t="shared" si="21"/>
        <v>9600</v>
      </c>
      <c r="E300" s="23">
        <f t="shared" si="21"/>
        <v>9600</v>
      </c>
      <c r="F300" s="23">
        <f t="shared" si="21"/>
        <v>9600</v>
      </c>
      <c r="G300" s="23">
        <f t="shared" si="21"/>
        <v>9500</v>
      </c>
      <c r="H300" s="71">
        <f t="shared" si="21"/>
        <v>9459.623430962343</v>
      </c>
      <c r="I300" s="93"/>
      <c r="J300" s="14"/>
    </row>
    <row r="301" spans="1:10" ht="15" customHeight="1">
      <c r="A301" s="23" t="s">
        <v>113</v>
      </c>
      <c r="B301" s="23"/>
      <c r="C301" s="23"/>
      <c r="D301" s="23"/>
      <c r="E301" s="23"/>
      <c r="F301" s="23"/>
      <c r="G301" s="23"/>
      <c r="H301" s="71"/>
      <c r="I301" s="93">
        <v>479000</v>
      </c>
      <c r="J301" s="14"/>
    </row>
    <row r="302" spans="1:9" ht="15" customHeight="1">
      <c r="A302" s="23" t="s">
        <v>114</v>
      </c>
      <c r="B302" s="23"/>
      <c r="C302" s="23"/>
      <c r="D302" s="23"/>
      <c r="E302" s="23"/>
      <c r="F302" s="23"/>
      <c r="G302" s="23"/>
      <c r="H302" s="71"/>
      <c r="I302" s="93"/>
    </row>
    <row r="303" spans="2:9" ht="15" customHeight="1">
      <c r="B303" s="23"/>
      <c r="C303" s="23"/>
      <c r="D303" s="23"/>
      <c r="E303" s="23"/>
      <c r="F303" s="23"/>
      <c r="G303" s="23"/>
      <c r="H303" s="71"/>
      <c r="I303" s="93"/>
    </row>
    <row r="304" spans="1:9" ht="15" customHeight="1">
      <c r="A304" s="32"/>
      <c r="B304" s="23"/>
      <c r="C304" s="23"/>
      <c r="D304" s="23"/>
      <c r="E304" s="23"/>
      <c r="F304" s="23"/>
      <c r="G304" s="23"/>
      <c r="H304" s="71"/>
      <c r="I304" s="93"/>
    </row>
    <row r="305" spans="1:9" ht="15" customHeight="1">
      <c r="A305" s="35" t="s">
        <v>201</v>
      </c>
      <c r="B305" s="23"/>
      <c r="C305" s="23"/>
      <c r="D305" s="23"/>
      <c r="E305" s="23"/>
      <c r="F305" s="23"/>
      <c r="G305" s="23"/>
      <c r="H305" s="71"/>
      <c r="I305" s="93"/>
    </row>
    <row r="306" spans="1:9" ht="15" customHeight="1">
      <c r="A306" s="35"/>
      <c r="B306" s="23"/>
      <c r="C306" s="23"/>
      <c r="D306" s="23"/>
      <c r="E306" s="23"/>
      <c r="F306" s="23"/>
      <c r="G306" s="23"/>
      <c r="H306" s="71"/>
      <c r="I306" s="93"/>
    </row>
    <row r="307" spans="1:9" ht="15" customHeight="1">
      <c r="A307" s="23" t="s">
        <v>120</v>
      </c>
      <c r="B307" s="23"/>
      <c r="C307" s="23">
        <v>96000</v>
      </c>
      <c r="D307" s="23"/>
      <c r="E307" s="23"/>
      <c r="F307" s="23"/>
      <c r="G307" s="23"/>
      <c r="H307" s="71">
        <f>SUM(B307:G307)</f>
        <v>96000</v>
      </c>
      <c r="I307" s="93">
        <v>440000</v>
      </c>
    </row>
    <row r="308" spans="1:9" ht="15" customHeight="1">
      <c r="A308" s="23" t="s">
        <v>74</v>
      </c>
      <c r="B308" s="23"/>
      <c r="C308" s="23">
        <v>6</v>
      </c>
      <c r="D308" s="23"/>
      <c r="E308" s="23"/>
      <c r="F308" s="23"/>
      <c r="G308" s="23"/>
      <c r="H308" s="71">
        <f>SUM(B308:G308)</f>
        <v>6</v>
      </c>
      <c r="I308" s="93">
        <v>44</v>
      </c>
    </row>
    <row r="309" spans="1:9" ht="15" customHeight="1">
      <c r="A309" s="23" t="s">
        <v>123</v>
      </c>
      <c r="B309" s="23"/>
      <c r="C309" s="23">
        <f>C307/C308</f>
        <v>16000</v>
      </c>
      <c r="D309" s="23"/>
      <c r="E309" s="23"/>
      <c r="F309" s="23"/>
      <c r="G309" s="23"/>
      <c r="H309" s="71">
        <f>H307/H308</f>
        <v>16000</v>
      </c>
      <c r="I309" s="93">
        <f>I307/I308</f>
        <v>10000</v>
      </c>
    </row>
    <row r="310" spans="2:9" ht="15" customHeight="1">
      <c r="B310" s="23"/>
      <c r="C310" s="23"/>
      <c r="D310" s="23"/>
      <c r="E310" s="23"/>
      <c r="F310" s="23"/>
      <c r="G310" s="23"/>
      <c r="H310" s="71"/>
      <c r="I310" s="93"/>
    </row>
    <row r="311" spans="1:9" ht="15" customHeight="1">
      <c r="A311" s="53" t="s">
        <v>63</v>
      </c>
      <c r="B311" s="23"/>
      <c r="C311" s="23"/>
      <c r="D311" s="23"/>
      <c r="E311" s="23"/>
      <c r="F311" s="23"/>
      <c r="G311" s="23"/>
      <c r="H311" s="71"/>
      <c r="I311" s="93"/>
    </row>
    <row r="312" spans="1:9" ht="15" customHeight="1">
      <c r="A312" s="23" t="s">
        <v>138</v>
      </c>
      <c r="B312" s="23"/>
      <c r="C312" s="23"/>
      <c r="D312" s="23"/>
      <c r="E312" s="23"/>
      <c r="F312" s="23"/>
      <c r="G312" s="23">
        <v>3430</v>
      </c>
      <c r="H312" s="71">
        <f aca="true" t="shared" si="22" ref="H312:H323">SUM(B312:G312)</f>
        <v>3430</v>
      </c>
      <c r="I312" s="93"/>
    </row>
    <row r="313" spans="1:9" ht="15" customHeight="1">
      <c r="A313" s="23" t="s">
        <v>159</v>
      </c>
      <c r="B313" s="23"/>
      <c r="C313" s="23"/>
      <c r="D313" s="23"/>
      <c r="E313" s="23"/>
      <c r="F313" s="23"/>
      <c r="G313" s="23">
        <v>10</v>
      </c>
      <c r="H313" s="71">
        <f t="shared" si="22"/>
        <v>10</v>
      </c>
      <c r="I313" s="93"/>
    </row>
    <row r="314" spans="1:9" ht="15" customHeight="1">
      <c r="A314" s="23" t="s">
        <v>123</v>
      </c>
      <c r="B314" s="23"/>
      <c r="C314" s="23"/>
      <c r="D314" s="23"/>
      <c r="E314" s="23"/>
      <c r="F314" s="23"/>
      <c r="G314" s="23">
        <f>G312/G313</f>
        <v>343</v>
      </c>
      <c r="H314" s="71">
        <f>H312/H313</f>
        <v>343</v>
      </c>
      <c r="I314" s="93"/>
    </row>
    <row r="315" spans="2:9" ht="15" customHeight="1">
      <c r="B315" s="23"/>
      <c r="C315" s="23"/>
      <c r="D315" s="23"/>
      <c r="E315" s="23"/>
      <c r="F315" s="23"/>
      <c r="G315" s="23"/>
      <c r="H315" s="71"/>
      <c r="I315" s="93"/>
    </row>
    <row r="316" spans="1:9" ht="15" customHeight="1">
      <c r="A316" s="53" t="s">
        <v>40</v>
      </c>
      <c r="B316" s="23"/>
      <c r="C316" s="23"/>
      <c r="D316" s="23"/>
      <c r="E316" s="23"/>
      <c r="F316" s="23"/>
      <c r="G316" s="23"/>
      <c r="H316" s="71"/>
      <c r="I316" s="93"/>
    </row>
    <row r="317" spans="1:9" ht="15" customHeight="1">
      <c r="A317" s="23" t="s">
        <v>122</v>
      </c>
      <c r="B317" s="23"/>
      <c r="C317" s="23"/>
      <c r="D317" s="23"/>
      <c r="E317" s="23"/>
      <c r="F317" s="23"/>
      <c r="G317" s="23">
        <v>66150</v>
      </c>
      <c r="H317" s="71">
        <f t="shared" si="22"/>
        <v>66150</v>
      </c>
      <c r="I317" s="93">
        <v>288000</v>
      </c>
    </row>
    <row r="318" spans="1:9" ht="15" customHeight="1">
      <c r="A318" s="23" t="s">
        <v>159</v>
      </c>
      <c r="B318" s="23"/>
      <c r="C318" s="23"/>
      <c r="D318" s="23"/>
      <c r="E318" s="23"/>
      <c r="F318" s="23"/>
      <c r="G318" s="23">
        <v>18</v>
      </c>
      <c r="H318" s="71">
        <f t="shared" si="22"/>
        <v>18</v>
      </c>
      <c r="I318" s="93">
        <v>29</v>
      </c>
    </row>
    <row r="319" spans="1:9" ht="15" customHeight="1">
      <c r="A319" s="23" t="s">
        <v>123</v>
      </c>
      <c r="B319" s="23"/>
      <c r="C319" s="23"/>
      <c r="D319" s="23"/>
      <c r="E319" s="23"/>
      <c r="F319" s="23"/>
      <c r="G319" s="23">
        <f>G317/G318</f>
        <v>3675</v>
      </c>
      <c r="H319" s="71">
        <f>H317/H318</f>
        <v>3675</v>
      </c>
      <c r="I319" s="93">
        <f>I317/I318</f>
        <v>9931.034482758621</v>
      </c>
    </row>
    <row r="320" spans="2:9" ht="15" customHeight="1">
      <c r="B320" s="23"/>
      <c r="C320" s="23"/>
      <c r="D320" s="23"/>
      <c r="E320" s="23"/>
      <c r="F320" s="23"/>
      <c r="G320" s="23"/>
      <c r="H320" s="71"/>
      <c r="I320" s="93"/>
    </row>
    <row r="321" spans="1:9" ht="15" customHeight="1">
      <c r="A321" s="53" t="s">
        <v>61</v>
      </c>
      <c r="B321" s="23"/>
      <c r="C321" s="23"/>
      <c r="D321" s="23"/>
      <c r="E321" s="23"/>
      <c r="F321" s="23"/>
      <c r="G321" s="23"/>
      <c r="H321" s="71"/>
      <c r="I321" s="93"/>
    </row>
    <row r="322" spans="1:9" ht="15" customHeight="1">
      <c r="A322" s="23" t="s">
        <v>122</v>
      </c>
      <c r="B322" s="23"/>
      <c r="C322" s="23"/>
      <c r="D322" s="23"/>
      <c r="E322" s="23"/>
      <c r="F322" s="23"/>
      <c r="G322" s="23">
        <v>18600</v>
      </c>
      <c r="H322" s="71">
        <f t="shared" si="22"/>
        <v>18600</v>
      </c>
      <c r="I322" s="93"/>
    </row>
    <row r="323" spans="1:9" ht="15" customHeight="1">
      <c r="A323" s="23" t="s">
        <v>159</v>
      </c>
      <c r="B323" s="23"/>
      <c r="C323" s="23"/>
      <c r="D323" s="23"/>
      <c r="E323" s="23"/>
      <c r="F323" s="25"/>
      <c r="G323" s="23">
        <v>4</v>
      </c>
      <c r="H323" s="71">
        <f t="shared" si="22"/>
        <v>4</v>
      </c>
      <c r="I323" s="93"/>
    </row>
    <row r="324" spans="1:9" ht="15" customHeight="1">
      <c r="A324" s="23" t="s">
        <v>123</v>
      </c>
      <c r="B324" s="23"/>
      <c r="C324" s="23"/>
      <c r="D324" s="23"/>
      <c r="E324" s="23"/>
      <c r="F324" s="23"/>
      <c r="G324" s="23">
        <f>G322/G323</f>
        <v>4650</v>
      </c>
      <c r="H324" s="71">
        <f>H322/H323</f>
        <v>4650</v>
      </c>
      <c r="I324" s="93"/>
    </row>
    <row r="325" spans="2:9" ht="15" customHeight="1">
      <c r="B325" s="23"/>
      <c r="C325" s="23"/>
      <c r="D325" s="23"/>
      <c r="E325" s="23"/>
      <c r="F325" s="23"/>
      <c r="G325" s="23"/>
      <c r="H325" s="71"/>
      <c r="I325" s="93"/>
    </row>
    <row r="326" spans="1:9" ht="15" customHeight="1">
      <c r="A326" s="53" t="s">
        <v>64</v>
      </c>
      <c r="B326" s="23"/>
      <c r="C326" s="23"/>
      <c r="D326" s="23"/>
      <c r="E326" s="23"/>
      <c r="F326" s="23"/>
      <c r="G326" s="23"/>
      <c r="H326" s="71"/>
      <c r="I326" s="93"/>
    </row>
    <row r="327" spans="1:9" ht="15" customHeight="1">
      <c r="A327" s="23" t="s">
        <v>122</v>
      </c>
      <c r="B327" s="23"/>
      <c r="C327" s="23">
        <v>650</v>
      </c>
      <c r="D327" s="23"/>
      <c r="E327" s="23">
        <v>101430</v>
      </c>
      <c r="F327" s="23"/>
      <c r="G327" s="23"/>
      <c r="H327" s="71">
        <f>SUM(B327:G327)</f>
        <v>102080</v>
      </c>
      <c r="I327" s="93"/>
    </row>
    <row r="328" spans="1:9" ht="15" customHeight="1">
      <c r="A328" s="23" t="s">
        <v>159</v>
      </c>
      <c r="B328" s="23"/>
      <c r="C328" s="23">
        <v>1.8</v>
      </c>
      <c r="D328" s="23"/>
      <c r="E328" s="25">
        <v>10.5</v>
      </c>
      <c r="F328" s="23"/>
      <c r="G328" s="23"/>
      <c r="H328" s="71">
        <f>SUM(B328:G328)</f>
        <v>12.3</v>
      </c>
      <c r="I328" s="93"/>
    </row>
    <row r="329" spans="1:9" ht="15" customHeight="1">
      <c r="A329" s="23" t="s">
        <v>123</v>
      </c>
      <c r="B329" s="23"/>
      <c r="C329" s="23">
        <f>C327/C328</f>
        <v>361.1111111111111</v>
      </c>
      <c r="D329" s="23"/>
      <c r="E329" s="23">
        <f>E327/E328</f>
        <v>9660</v>
      </c>
      <c r="F329" s="23"/>
      <c r="G329" s="23"/>
      <c r="H329" s="71">
        <f>H327/H328</f>
        <v>8299.186991869918</v>
      </c>
      <c r="I329" s="93"/>
    </row>
    <row r="330" spans="2:9" ht="15" customHeight="1">
      <c r="B330" s="23"/>
      <c r="C330" s="23"/>
      <c r="D330" s="23"/>
      <c r="E330" s="23"/>
      <c r="F330" s="23"/>
      <c r="G330" s="23"/>
      <c r="H330" s="71"/>
      <c r="I330" s="93"/>
    </row>
    <row r="331" spans="1:9" ht="15" customHeight="1">
      <c r="A331" s="53" t="s">
        <v>171</v>
      </c>
      <c r="B331" s="23"/>
      <c r="C331" s="23"/>
      <c r="D331" s="23"/>
      <c r="E331" s="23"/>
      <c r="F331" s="23"/>
      <c r="G331" s="23"/>
      <c r="H331" s="71"/>
      <c r="I331" s="93"/>
    </row>
    <row r="332" spans="1:9" ht="15" customHeight="1">
      <c r="A332" s="23" t="s">
        <v>122</v>
      </c>
      <c r="B332" s="23"/>
      <c r="C332" s="23"/>
      <c r="D332" s="23"/>
      <c r="E332" s="23"/>
      <c r="F332" s="23"/>
      <c r="G332" s="23"/>
      <c r="H332" s="71"/>
      <c r="I332" s="93"/>
    </row>
    <row r="333" spans="1:9" ht="15" customHeight="1">
      <c r="A333" s="23" t="s">
        <v>159</v>
      </c>
      <c r="B333" s="23"/>
      <c r="C333" s="23"/>
      <c r="D333" s="23"/>
      <c r="E333" s="23"/>
      <c r="F333" s="23"/>
      <c r="G333" s="23"/>
      <c r="H333" s="71"/>
      <c r="I333" s="93"/>
    </row>
    <row r="334" spans="1:9" ht="15" customHeight="1">
      <c r="A334" s="23" t="s">
        <v>123</v>
      </c>
      <c r="B334" s="23"/>
      <c r="C334" s="23"/>
      <c r="D334" s="23"/>
      <c r="E334" s="23"/>
      <c r="F334" s="23"/>
      <c r="G334" s="23"/>
      <c r="H334" s="71"/>
      <c r="I334" s="93"/>
    </row>
    <row r="335" spans="2:9" ht="15" customHeight="1">
      <c r="B335" s="23"/>
      <c r="C335" s="23"/>
      <c r="D335" s="23"/>
      <c r="E335" s="23"/>
      <c r="F335" s="23"/>
      <c r="G335" s="23"/>
      <c r="H335" s="71"/>
      <c r="I335" s="93"/>
    </row>
    <row r="336" spans="1:9" ht="15" customHeight="1">
      <c r="A336" s="35" t="s">
        <v>105</v>
      </c>
      <c r="B336" s="23"/>
      <c r="C336" s="23"/>
      <c r="D336" s="23"/>
      <c r="E336" s="23"/>
      <c r="F336" s="23"/>
      <c r="G336" s="23"/>
      <c r="H336" s="71"/>
      <c r="I336" s="93"/>
    </row>
    <row r="337" spans="1:9" ht="15" customHeight="1">
      <c r="A337" s="23" t="s">
        <v>122</v>
      </c>
      <c r="B337" s="23"/>
      <c r="C337" s="23"/>
      <c r="D337" s="23"/>
      <c r="E337" s="23">
        <v>18375</v>
      </c>
      <c r="F337" s="23"/>
      <c r="G337" s="23"/>
      <c r="H337" s="71">
        <f>SUM(B337:G337)</f>
        <v>18375</v>
      </c>
      <c r="I337" s="93"/>
    </row>
    <row r="338" spans="1:9" ht="15" customHeight="1">
      <c r="A338" s="23" t="s">
        <v>159</v>
      </c>
      <c r="B338" s="23"/>
      <c r="C338" s="23"/>
      <c r="D338" s="23"/>
      <c r="E338" s="25">
        <v>3.5</v>
      </c>
      <c r="F338" s="23"/>
      <c r="G338" s="23"/>
      <c r="H338" s="71">
        <f>SUM(B338:G338)</f>
        <v>3.5</v>
      </c>
      <c r="I338" s="93"/>
    </row>
    <row r="339" spans="1:9" ht="15" customHeight="1">
      <c r="A339" s="23" t="s">
        <v>123</v>
      </c>
      <c r="B339" s="23"/>
      <c r="C339" s="23"/>
      <c r="D339" s="23"/>
      <c r="E339" s="23">
        <f>E337/E338</f>
        <v>5250</v>
      </c>
      <c r="F339" s="23"/>
      <c r="G339" s="23"/>
      <c r="H339" s="71">
        <f>H337/H338</f>
        <v>5250</v>
      </c>
      <c r="I339" s="93"/>
    </row>
    <row r="340" spans="2:9" ht="15" customHeight="1">
      <c r="B340" s="23"/>
      <c r="C340" s="23"/>
      <c r="D340" s="23"/>
      <c r="E340" s="23"/>
      <c r="F340" s="23"/>
      <c r="G340" s="23"/>
      <c r="H340" s="71"/>
      <c r="I340" s="93"/>
    </row>
    <row r="341" spans="1:9" ht="15" customHeight="1">
      <c r="A341" s="35" t="s">
        <v>172</v>
      </c>
      <c r="B341" s="23"/>
      <c r="C341" s="23"/>
      <c r="D341" s="23"/>
      <c r="E341" s="23"/>
      <c r="F341" s="23"/>
      <c r="G341" s="23"/>
      <c r="H341" s="71"/>
      <c r="I341" s="93"/>
    </row>
    <row r="342" spans="1:9" ht="15" customHeight="1">
      <c r="A342" s="23" t="s">
        <v>122</v>
      </c>
      <c r="B342" s="23"/>
      <c r="C342" s="23"/>
      <c r="D342" s="23"/>
      <c r="E342" s="23"/>
      <c r="F342" s="23"/>
      <c r="G342" s="23"/>
      <c r="H342" s="71"/>
      <c r="I342" s="93"/>
    </row>
    <row r="343" spans="1:9" ht="15" customHeight="1">
      <c r="A343" s="23" t="s">
        <v>159</v>
      </c>
      <c r="B343" s="23"/>
      <c r="C343" s="23"/>
      <c r="D343" s="23"/>
      <c r="E343" s="23"/>
      <c r="F343" s="23"/>
      <c r="G343" s="23"/>
      <c r="H343" s="71"/>
      <c r="I343" s="93"/>
    </row>
    <row r="344" spans="1:9" ht="15" customHeight="1">
      <c r="A344" s="23" t="s">
        <v>123</v>
      </c>
      <c r="B344" s="23"/>
      <c r="C344" s="23"/>
      <c r="D344" s="23"/>
      <c r="E344" s="23"/>
      <c r="F344" s="23"/>
      <c r="G344" s="23"/>
      <c r="H344" s="71"/>
      <c r="I344" s="93"/>
    </row>
    <row r="345" spans="2:9" ht="15" customHeight="1">
      <c r="B345" s="23"/>
      <c r="C345" s="23"/>
      <c r="D345" s="23"/>
      <c r="E345" s="23"/>
      <c r="F345" s="23"/>
      <c r="G345" s="23"/>
      <c r="H345" s="71"/>
      <c r="I345" s="93"/>
    </row>
    <row r="346" spans="1:9" ht="15" customHeight="1">
      <c r="A346" s="20" t="s">
        <v>49</v>
      </c>
      <c r="B346" s="23"/>
      <c r="C346" s="23"/>
      <c r="D346" s="23"/>
      <c r="E346" s="23"/>
      <c r="F346" s="23"/>
      <c r="G346" s="23"/>
      <c r="H346" s="71"/>
      <c r="I346" s="93"/>
    </row>
    <row r="347" spans="1:9" ht="15" customHeight="1">
      <c r="A347" s="23" t="s">
        <v>122</v>
      </c>
      <c r="B347" s="23"/>
      <c r="C347" s="23"/>
      <c r="D347" s="23"/>
      <c r="E347" s="23"/>
      <c r="F347" s="23"/>
      <c r="G347" s="23"/>
      <c r="H347" s="71"/>
      <c r="I347" s="93"/>
    </row>
    <row r="348" spans="1:9" ht="15" customHeight="1">
      <c r="A348" s="23" t="s">
        <v>159</v>
      </c>
      <c r="B348" s="23"/>
      <c r="C348" s="23"/>
      <c r="D348" s="23"/>
      <c r="E348" s="23"/>
      <c r="F348" s="23"/>
      <c r="G348" s="23"/>
      <c r="H348" s="71"/>
      <c r="I348" s="93"/>
    </row>
    <row r="349" spans="1:9" ht="15" customHeight="1">
      <c r="A349" s="23" t="s">
        <v>123</v>
      </c>
      <c r="B349" s="23"/>
      <c r="C349" s="23"/>
      <c r="D349" s="23"/>
      <c r="E349" s="23"/>
      <c r="F349" s="23"/>
      <c r="G349" s="23"/>
      <c r="H349" s="71"/>
      <c r="I349" s="93"/>
    </row>
    <row r="350" spans="2:9" ht="15" customHeight="1">
      <c r="B350" s="23"/>
      <c r="C350" s="23"/>
      <c r="D350" s="23"/>
      <c r="E350" s="23"/>
      <c r="F350" s="23"/>
      <c r="G350" s="23"/>
      <c r="H350" s="71"/>
      <c r="I350" s="93"/>
    </row>
    <row r="351" spans="1:9" ht="15" customHeight="1">
      <c r="A351" s="20" t="s">
        <v>173</v>
      </c>
      <c r="B351" s="23"/>
      <c r="C351" s="23"/>
      <c r="D351" s="23"/>
      <c r="E351" s="23"/>
      <c r="F351" s="23"/>
      <c r="G351" s="23"/>
      <c r="H351" s="71"/>
      <c r="I351" s="93"/>
    </row>
    <row r="352" spans="1:9" ht="15" customHeight="1">
      <c r="A352" s="23" t="s">
        <v>122</v>
      </c>
      <c r="B352" s="23"/>
      <c r="C352" s="23"/>
      <c r="D352" s="23"/>
      <c r="E352" s="23"/>
      <c r="F352" s="23"/>
      <c r="G352" s="23"/>
      <c r="H352" s="71"/>
      <c r="I352" s="93"/>
    </row>
    <row r="353" spans="1:9" ht="15" customHeight="1">
      <c r="A353" s="23" t="s">
        <v>159</v>
      </c>
      <c r="B353" s="23"/>
      <c r="C353" s="23"/>
      <c r="D353" s="23"/>
      <c r="E353" s="23"/>
      <c r="F353" s="23"/>
      <c r="G353" s="23"/>
      <c r="H353" s="71"/>
      <c r="I353" s="93"/>
    </row>
    <row r="354" spans="1:9" ht="15" customHeight="1">
      <c r="A354" s="23" t="s">
        <v>123</v>
      </c>
      <c r="B354" s="23"/>
      <c r="C354" s="23"/>
      <c r="D354" s="23"/>
      <c r="E354" s="23"/>
      <c r="F354" s="23"/>
      <c r="G354" s="23"/>
      <c r="H354" s="71"/>
      <c r="I354" s="93"/>
    </row>
    <row r="355" spans="2:9" ht="15" customHeight="1">
      <c r="B355" s="23"/>
      <c r="C355" s="23"/>
      <c r="D355" s="23"/>
      <c r="E355" s="23"/>
      <c r="F355" s="23"/>
      <c r="G355" s="23"/>
      <c r="H355" s="71"/>
      <c r="I355" s="93"/>
    </row>
    <row r="356" spans="1:9" ht="15" customHeight="1">
      <c r="A356" s="20" t="s">
        <v>174</v>
      </c>
      <c r="B356" s="23"/>
      <c r="C356" s="23"/>
      <c r="D356" s="23"/>
      <c r="E356" s="23"/>
      <c r="F356" s="23"/>
      <c r="G356" s="23"/>
      <c r="H356" s="71"/>
      <c r="I356" s="93"/>
    </row>
    <row r="357" spans="1:9" ht="15" customHeight="1">
      <c r="A357" s="23" t="s">
        <v>122</v>
      </c>
      <c r="B357" s="23"/>
      <c r="C357" s="23"/>
      <c r="D357" s="23"/>
      <c r="E357" s="23"/>
      <c r="F357" s="23"/>
      <c r="G357" s="23"/>
      <c r="H357" s="71"/>
      <c r="I357" s="93"/>
    </row>
    <row r="358" spans="1:9" ht="15" customHeight="1">
      <c r="A358" s="23" t="s">
        <v>159</v>
      </c>
      <c r="B358" s="23"/>
      <c r="C358" s="23"/>
      <c r="D358" s="23"/>
      <c r="E358" s="23"/>
      <c r="F358" s="23"/>
      <c r="G358" s="23"/>
      <c r="H358" s="71"/>
      <c r="I358" s="93"/>
    </row>
    <row r="359" spans="1:9" ht="15" customHeight="1">
      <c r="A359" s="23" t="s">
        <v>123</v>
      </c>
      <c r="B359" s="23"/>
      <c r="C359" s="23"/>
      <c r="D359" s="23"/>
      <c r="E359" s="23"/>
      <c r="F359" s="23"/>
      <c r="G359" s="23"/>
      <c r="H359" s="71"/>
      <c r="I359" s="93"/>
    </row>
    <row r="360" spans="2:9" ht="15" customHeight="1">
      <c r="B360" s="23"/>
      <c r="C360" s="23"/>
      <c r="D360" s="23"/>
      <c r="E360" s="23"/>
      <c r="F360" s="23"/>
      <c r="G360" s="23"/>
      <c r="H360" s="71"/>
      <c r="I360" s="93"/>
    </row>
    <row r="361" spans="1:9" ht="15" customHeight="1">
      <c r="A361" s="20" t="s">
        <v>175</v>
      </c>
      <c r="B361" s="23"/>
      <c r="C361" s="23"/>
      <c r="D361" s="23"/>
      <c r="E361" s="23"/>
      <c r="F361" s="23"/>
      <c r="G361" s="23"/>
      <c r="H361" s="71"/>
      <c r="I361" s="93"/>
    </row>
    <row r="362" spans="1:9" ht="15" customHeight="1">
      <c r="A362" s="23" t="s">
        <v>122</v>
      </c>
      <c r="B362" s="23"/>
      <c r="C362" s="23"/>
      <c r="D362" s="23"/>
      <c r="E362" s="23"/>
      <c r="F362" s="23"/>
      <c r="G362" s="23"/>
      <c r="H362" s="71"/>
      <c r="I362" s="93"/>
    </row>
    <row r="363" spans="1:9" ht="15" customHeight="1">
      <c r="A363" s="23" t="s">
        <v>159</v>
      </c>
      <c r="B363" s="23"/>
      <c r="C363" s="23"/>
      <c r="D363" s="23"/>
      <c r="E363" s="23"/>
      <c r="F363" s="23"/>
      <c r="G363" s="23"/>
      <c r="H363" s="71"/>
      <c r="I363" s="93"/>
    </row>
    <row r="364" spans="1:9" ht="15" customHeight="1">
      <c r="A364" s="23" t="s">
        <v>123</v>
      </c>
      <c r="B364" s="23"/>
      <c r="C364" s="23"/>
      <c r="D364" s="23"/>
      <c r="E364" s="23"/>
      <c r="F364" s="23"/>
      <c r="G364" s="23"/>
      <c r="H364" s="71"/>
      <c r="I364" s="93"/>
    </row>
    <row r="365" spans="2:9" ht="15" customHeight="1">
      <c r="B365" s="23"/>
      <c r="C365" s="23"/>
      <c r="D365" s="23"/>
      <c r="E365" s="23"/>
      <c r="F365" s="23"/>
      <c r="G365" s="23"/>
      <c r="H365" s="71"/>
      <c r="I365" s="93"/>
    </row>
    <row r="366" spans="1:9" ht="15" customHeight="1">
      <c r="A366" s="23"/>
      <c r="B366" s="112"/>
      <c r="C366" s="113"/>
      <c r="D366" s="114"/>
      <c r="E366" s="62"/>
      <c r="F366" s="112"/>
      <c r="G366" s="113"/>
      <c r="H366" s="75"/>
      <c r="I366" s="93"/>
    </row>
    <row r="367" spans="1:9" ht="15" customHeight="1">
      <c r="A367" s="23" t="s">
        <v>3</v>
      </c>
      <c r="B367" s="21" t="s">
        <v>190</v>
      </c>
      <c r="C367" s="21" t="s">
        <v>191</v>
      </c>
      <c r="D367" s="21" t="s">
        <v>192</v>
      </c>
      <c r="E367" s="64" t="s">
        <v>193</v>
      </c>
      <c r="F367" s="21" t="s">
        <v>194</v>
      </c>
      <c r="G367" s="21" t="s">
        <v>195</v>
      </c>
      <c r="H367" s="87">
        <v>2014</v>
      </c>
      <c r="I367" s="87">
        <v>2013</v>
      </c>
    </row>
    <row r="368" spans="1:9" ht="15" customHeight="1">
      <c r="A368" s="33" t="s">
        <v>176</v>
      </c>
      <c r="B368" s="23"/>
      <c r="C368" s="23"/>
      <c r="D368" s="23"/>
      <c r="E368" s="23"/>
      <c r="F368" s="23"/>
      <c r="G368" s="23"/>
      <c r="H368" s="71"/>
      <c r="I368" s="93"/>
    </row>
    <row r="369" spans="1:10" ht="15" customHeight="1">
      <c r="A369" s="57" t="s">
        <v>128</v>
      </c>
      <c r="B369" s="23"/>
      <c r="C369" s="23">
        <v>53400</v>
      </c>
      <c r="D369" s="23"/>
      <c r="E369" s="23">
        <v>60125</v>
      </c>
      <c r="F369" s="23">
        <f>F372</f>
        <v>522000</v>
      </c>
      <c r="G369" s="23">
        <f>G372</f>
        <v>7500</v>
      </c>
      <c r="H369" s="71">
        <f>SUM(B369:G369)</f>
        <v>643025</v>
      </c>
      <c r="I369" s="93">
        <v>475469</v>
      </c>
      <c r="J369" s="14">
        <f>(H369-I369)/I369*(100)</f>
        <v>35.24015235483281</v>
      </c>
    </row>
    <row r="370" spans="1:10" ht="15" customHeight="1">
      <c r="A370" s="23" t="s">
        <v>150</v>
      </c>
      <c r="B370" s="23"/>
      <c r="C370" s="23"/>
      <c r="D370" s="23"/>
      <c r="E370" s="23"/>
      <c r="F370" s="23"/>
      <c r="G370" s="23"/>
      <c r="H370" s="71"/>
      <c r="I370" s="93"/>
      <c r="J370" s="14"/>
    </row>
    <row r="371" spans="1:10" ht="15" customHeight="1">
      <c r="A371" s="23" t="s">
        <v>199</v>
      </c>
      <c r="B371" s="23"/>
      <c r="C371" s="23"/>
      <c r="D371" s="23"/>
      <c r="E371" s="23"/>
      <c r="F371" s="23"/>
      <c r="G371" s="23"/>
      <c r="H371" s="71"/>
      <c r="I371" s="93">
        <v>17000</v>
      </c>
      <c r="J371" s="14">
        <f>(H371-I371)/I371*(100)</f>
        <v>-100</v>
      </c>
    </row>
    <row r="372" spans="1:10" ht="15" customHeight="1">
      <c r="A372" s="21" t="s">
        <v>141</v>
      </c>
      <c r="B372" s="23"/>
      <c r="C372" s="23">
        <v>53400</v>
      </c>
      <c r="D372" s="23"/>
      <c r="E372" s="23">
        <v>60125</v>
      </c>
      <c r="F372" s="23">
        <v>522000</v>
      </c>
      <c r="G372" s="23">
        <v>7500</v>
      </c>
      <c r="H372" s="71">
        <f>SUM(B372:G372)</f>
        <v>643025</v>
      </c>
      <c r="I372" s="93">
        <v>216020</v>
      </c>
      <c r="J372" s="14">
        <f>(H372-I372)/I372*(100)</f>
        <v>197.66919729654663</v>
      </c>
    </row>
    <row r="373" spans="1:10" ht="15" customHeight="1">
      <c r="A373" s="23" t="s">
        <v>158</v>
      </c>
      <c r="B373" s="25"/>
      <c r="C373" s="25">
        <v>7</v>
      </c>
      <c r="D373" s="23"/>
      <c r="E373" s="25">
        <v>15.75</v>
      </c>
      <c r="F373" s="25">
        <v>82</v>
      </c>
      <c r="G373" s="25">
        <v>3</v>
      </c>
      <c r="H373" s="71">
        <f>SUM(B373:G373)</f>
        <v>107.75</v>
      </c>
      <c r="I373" s="93">
        <v>56</v>
      </c>
      <c r="J373" s="14">
        <f>(H373-I373)/I373*(100)</f>
        <v>92.41071428571429</v>
      </c>
    </row>
    <row r="374" spans="1:10" ht="15" customHeight="1">
      <c r="A374" s="23" t="s">
        <v>123</v>
      </c>
      <c r="B374" s="23"/>
      <c r="C374" s="23">
        <f>C372/C373</f>
        <v>7628.571428571428</v>
      </c>
      <c r="D374" s="23"/>
      <c r="E374" s="23">
        <f>E372/E373</f>
        <v>3817.4603174603176</v>
      </c>
      <c r="F374" s="23">
        <f>F372/F373</f>
        <v>6365.8536585365855</v>
      </c>
      <c r="G374" s="23">
        <f>G372/G373</f>
        <v>2500</v>
      </c>
      <c r="H374" s="71">
        <f>H372/H373</f>
        <v>5967.749419953596</v>
      </c>
      <c r="I374" s="93">
        <f>I369/I373</f>
        <v>8490.517857142857</v>
      </c>
      <c r="J374" s="14"/>
    </row>
    <row r="375" spans="1:10" ht="15" customHeight="1">
      <c r="A375" s="1" t="s">
        <v>207</v>
      </c>
      <c r="B375" s="23"/>
      <c r="C375" s="23"/>
      <c r="D375" s="23"/>
      <c r="E375" s="23"/>
      <c r="F375" s="23"/>
      <c r="G375" s="23"/>
      <c r="H375" s="71"/>
      <c r="I375" s="93">
        <v>5000</v>
      </c>
      <c r="J375" s="14"/>
    </row>
    <row r="376" spans="1:10" ht="15" customHeight="1">
      <c r="A376" s="20" t="s">
        <v>28</v>
      </c>
      <c r="B376" s="23"/>
      <c r="C376" s="23"/>
      <c r="D376" s="23"/>
      <c r="E376" s="23"/>
      <c r="F376" s="23"/>
      <c r="G376" s="23"/>
      <c r="H376" s="71"/>
      <c r="I376" s="93"/>
      <c r="J376" s="14"/>
    </row>
    <row r="377" spans="1:10" ht="15" customHeight="1">
      <c r="A377" s="23" t="s">
        <v>122</v>
      </c>
      <c r="B377" s="23">
        <v>1109750</v>
      </c>
      <c r="C377" s="23">
        <v>252000</v>
      </c>
      <c r="D377" s="23">
        <v>403750</v>
      </c>
      <c r="E377" s="23">
        <v>735470</v>
      </c>
      <c r="F377" s="23">
        <v>22500</v>
      </c>
      <c r="G377" s="23">
        <v>120000</v>
      </c>
      <c r="H377" s="71">
        <f>SUM(B377:G377)</f>
        <v>2643470</v>
      </c>
      <c r="I377" s="93">
        <v>1693019</v>
      </c>
      <c r="J377" s="14">
        <f>(H377-I377)/I377*(100)</f>
        <v>56.13941721858998</v>
      </c>
    </row>
    <row r="378" spans="1:10" ht="15" customHeight="1">
      <c r="A378" s="23" t="s">
        <v>158</v>
      </c>
      <c r="B378" s="23">
        <v>50</v>
      </c>
      <c r="C378" s="23">
        <v>14</v>
      </c>
      <c r="D378" s="25">
        <v>23</v>
      </c>
      <c r="E378" s="39">
        <v>27.65</v>
      </c>
      <c r="F378" s="23">
        <v>4</v>
      </c>
      <c r="G378" s="23">
        <v>12</v>
      </c>
      <c r="H378" s="71">
        <f>SUM(B378:G378)</f>
        <v>130.65</v>
      </c>
      <c r="I378" s="93">
        <v>111</v>
      </c>
      <c r="J378" s="14">
        <f>(H378-I378)/I378*(100)</f>
        <v>17.70270270270271</v>
      </c>
    </row>
    <row r="379" spans="1:10" ht="15" customHeight="1">
      <c r="A379" s="23" t="s">
        <v>123</v>
      </c>
      <c r="B379" s="23">
        <f>B377/B378</f>
        <v>22195</v>
      </c>
      <c r="C379" s="23">
        <f aca="true" t="shared" si="23" ref="C379:H379">C377/C378</f>
        <v>18000</v>
      </c>
      <c r="D379" s="23">
        <f t="shared" si="23"/>
        <v>17554.347826086956</v>
      </c>
      <c r="E379" s="23">
        <f t="shared" si="23"/>
        <v>26599.276672694396</v>
      </c>
      <c r="F379" s="23">
        <f t="shared" si="23"/>
        <v>5625</v>
      </c>
      <c r="G379" s="23">
        <f t="shared" si="23"/>
        <v>10000</v>
      </c>
      <c r="H379" s="71">
        <f t="shared" si="23"/>
        <v>20233.21852277076</v>
      </c>
      <c r="I379" s="93">
        <f>I377/I378</f>
        <v>15252.423423423423</v>
      </c>
      <c r="J379" s="14"/>
    </row>
    <row r="380" spans="2:10" ht="15" customHeight="1">
      <c r="B380" s="23"/>
      <c r="C380" s="23"/>
      <c r="D380" s="23"/>
      <c r="E380" s="23"/>
      <c r="F380" s="23"/>
      <c r="G380" s="23"/>
      <c r="H380" s="71"/>
      <c r="I380" s="93"/>
      <c r="J380" s="14"/>
    </row>
    <row r="381" spans="1:10" ht="15" customHeight="1">
      <c r="A381" s="53" t="s">
        <v>148</v>
      </c>
      <c r="B381" s="23"/>
      <c r="C381" s="23"/>
      <c r="D381" s="23"/>
      <c r="E381" s="23"/>
      <c r="F381" s="23"/>
      <c r="G381" s="23"/>
      <c r="H381" s="71"/>
      <c r="I381" s="93"/>
      <c r="J381" s="14"/>
    </row>
    <row r="382" spans="1:10" ht="15" customHeight="1">
      <c r="A382" s="23" t="s">
        <v>122</v>
      </c>
      <c r="B382" s="23">
        <v>483790</v>
      </c>
      <c r="C382" s="23">
        <v>108600</v>
      </c>
      <c r="D382" s="23">
        <v>258725</v>
      </c>
      <c r="E382" s="23">
        <v>716868</v>
      </c>
      <c r="F382" s="23">
        <v>7500</v>
      </c>
      <c r="G382" s="23">
        <v>59500</v>
      </c>
      <c r="H382" s="71">
        <f>SUM(B382:G382)</f>
        <v>1634983</v>
      </c>
      <c r="I382" s="93">
        <v>1140448</v>
      </c>
      <c r="J382" s="14">
        <f>(H382-I382)/I382*(100)</f>
        <v>43.36322217233929</v>
      </c>
    </row>
    <row r="383" spans="1:10" ht="15" customHeight="1">
      <c r="A383" s="23" t="s">
        <v>158</v>
      </c>
      <c r="B383" s="25">
        <v>37</v>
      </c>
      <c r="C383" s="23">
        <v>9</v>
      </c>
      <c r="D383" s="39">
        <v>20</v>
      </c>
      <c r="E383" s="39">
        <v>29.38</v>
      </c>
      <c r="F383" s="39">
        <v>1.5</v>
      </c>
      <c r="G383" s="23">
        <v>14</v>
      </c>
      <c r="H383" s="71">
        <f>SUM(B383:G383)</f>
        <v>110.88</v>
      </c>
      <c r="I383" s="93">
        <v>86</v>
      </c>
      <c r="J383" s="14">
        <f>(H383-I383)/I383*(100)</f>
        <v>28.93023255813953</v>
      </c>
    </row>
    <row r="384" spans="1:10" ht="15" customHeight="1">
      <c r="A384" s="23" t="s">
        <v>123</v>
      </c>
      <c r="B384" s="23">
        <f>B382/B383</f>
        <v>13075.405405405405</v>
      </c>
      <c r="C384" s="23">
        <f aca="true" t="shared" si="24" ref="C384:H384">C382/C383</f>
        <v>12066.666666666666</v>
      </c>
      <c r="D384" s="23">
        <f t="shared" si="24"/>
        <v>12936.25</v>
      </c>
      <c r="E384" s="23">
        <f t="shared" si="24"/>
        <v>24399.8638529612</v>
      </c>
      <c r="F384" s="23">
        <f t="shared" si="24"/>
        <v>5000</v>
      </c>
      <c r="G384" s="23">
        <f t="shared" si="24"/>
        <v>4250</v>
      </c>
      <c r="H384" s="71">
        <f t="shared" si="24"/>
        <v>14745.517676767677</v>
      </c>
      <c r="I384" s="93">
        <f>I382/I383</f>
        <v>13261.023255813954</v>
      </c>
      <c r="J384" s="14"/>
    </row>
    <row r="385" spans="1:10" ht="15" customHeight="1">
      <c r="A385" s="60"/>
      <c r="B385" s="23"/>
      <c r="C385" s="23"/>
      <c r="D385" s="23"/>
      <c r="E385" s="23"/>
      <c r="F385" s="23"/>
      <c r="G385" s="23"/>
      <c r="H385" s="71"/>
      <c r="I385" s="93"/>
      <c r="J385" s="14"/>
    </row>
    <row r="386" spans="1:10" ht="15" customHeight="1">
      <c r="A386" s="48" t="s">
        <v>31</v>
      </c>
      <c r="B386" s="23"/>
      <c r="C386" s="23"/>
      <c r="D386" s="23"/>
      <c r="E386" s="23"/>
      <c r="F386" s="23"/>
      <c r="G386" s="23"/>
      <c r="H386" s="71"/>
      <c r="I386" s="93"/>
      <c r="J386" s="14"/>
    </row>
    <row r="387" spans="1:10" ht="15" customHeight="1">
      <c r="A387" s="23" t="s">
        <v>122</v>
      </c>
      <c r="B387" s="23">
        <v>45000</v>
      </c>
      <c r="C387" s="23">
        <v>255000</v>
      </c>
      <c r="D387" s="23"/>
      <c r="E387" s="23">
        <v>612773</v>
      </c>
      <c r="F387" s="23">
        <v>91001</v>
      </c>
      <c r="G387" s="23"/>
      <c r="H387" s="71">
        <f>SUM(B387:G387)</f>
        <v>1003774</v>
      </c>
      <c r="I387" s="93">
        <v>694500</v>
      </c>
      <c r="J387" s="14">
        <f>(H387-I387)/I387*(100)</f>
        <v>44.531893448524116</v>
      </c>
    </row>
    <row r="388" spans="1:10" ht="15" customHeight="1">
      <c r="A388" s="23" t="s">
        <v>158</v>
      </c>
      <c r="B388" s="23">
        <v>5</v>
      </c>
      <c r="C388" s="25">
        <v>15</v>
      </c>
      <c r="D388" s="23"/>
      <c r="E388" s="23">
        <v>63.25</v>
      </c>
      <c r="F388" s="23">
        <v>8</v>
      </c>
      <c r="G388" s="23"/>
      <c r="H388" s="71">
        <f>SUM(B388:G388)</f>
        <v>91.25</v>
      </c>
      <c r="I388" s="93">
        <v>68</v>
      </c>
      <c r="J388" s="14">
        <f>(H388-I388)/I388*(100)</f>
        <v>34.19117647058824</v>
      </c>
    </row>
    <row r="389" spans="1:10" ht="15" customHeight="1">
      <c r="A389" s="23" t="s">
        <v>123</v>
      </c>
      <c r="B389" s="23">
        <f>B387/B388</f>
        <v>9000</v>
      </c>
      <c r="C389" s="23">
        <f>C387/C388</f>
        <v>17000</v>
      </c>
      <c r="D389" s="23"/>
      <c r="E389" s="23"/>
      <c r="F389" s="23">
        <f>F387/F388</f>
        <v>11375.125</v>
      </c>
      <c r="G389" s="23"/>
      <c r="H389" s="71">
        <f>H387/H388</f>
        <v>11000.26301369863</v>
      </c>
      <c r="I389" s="93">
        <f>I387/I388</f>
        <v>10213.235294117647</v>
      </c>
      <c r="J389" s="14"/>
    </row>
    <row r="390" spans="1:10" s="15" customFormat="1" ht="15" customHeight="1">
      <c r="A390" s="28"/>
      <c r="B390" s="27"/>
      <c r="C390" s="27"/>
      <c r="D390" s="27"/>
      <c r="E390" s="21"/>
      <c r="F390" s="21"/>
      <c r="G390" s="21"/>
      <c r="H390" s="72"/>
      <c r="I390" s="95"/>
      <c r="J390" s="14"/>
    </row>
    <row r="391" spans="1:10" ht="15" customHeight="1">
      <c r="A391" s="56" t="s">
        <v>24</v>
      </c>
      <c r="B391" s="21"/>
      <c r="C391" s="29"/>
      <c r="D391" s="29"/>
      <c r="E391" s="29"/>
      <c r="F391" s="29"/>
      <c r="G391" s="29"/>
      <c r="H391" s="78"/>
      <c r="I391" s="93"/>
      <c r="J391" s="14"/>
    </row>
    <row r="392" spans="1:10" ht="15" customHeight="1">
      <c r="A392" s="23" t="s">
        <v>122</v>
      </c>
      <c r="B392" s="24">
        <v>600000</v>
      </c>
      <c r="C392" s="24">
        <v>420000</v>
      </c>
      <c r="D392" s="24">
        <v>756000</v>
      </c>
      <c r="E392" s="24">
        <v>2041485</v>
      </c>
      <c r="F392" s="24">
        <v>18000</v>
      </c>
      <c r="G392" s="24">
        <v>60025</v>
      </c>
      <c r="H392" s="71">
        <f>SUM(B392:G392)</f>
        <v>3895510</v>
      </c>
      <c r="I392" s="93">
        <v>3392602</v>
      </c>
      <c r="J392" s="14">
        <f>(H392-I392)/I392*(100)</f>
        <v>14.823666318654533</v>
      </c>
    </row>
    <row r="393" spans="1:10" ht="15" customHeight="1">
      <c r="A393" s="23" t="s">
        <v>158</v>
      </c>
      <c r="B393" s="31">
        <v>20</v>
      </c>
      <c r="C393" s="31">
        <v>14</v>
      </c>
      <c r="D393" s="30">
        <v>27</v>
      </c>
      <c r="E393" s="30">
        <v>81.63</v>
      </c>
      <c r="F393" s="31">
        <v>2</v>
      </c>
      <c r="G393" s="24">
        <v>7</v>
      </c>
      <c r="H393" s="71">
        <f>SUM(B393:G393)</f>
        <v>151.63</v>
      </c>
      <c r="I393" s="93">
        <v>137</v>
      </c>
      <c r="J393" s="14">
        <f>(H393-I393)/I393*(100)</f>
        <v>10.67883211678832</v>
      </c>
    </row>
    <row r="394" spans="1:10" ht="15" customHeight="1">
      <c r="A394" s="23" t="s">
        <v>123</v>
      </c>
      <c r="B394" s="24">
        <f>B392/B393</f>
        <v>30000</v>
      </c>
      <c r="C394" s="24">
        <f aca="true" t="shared" si="25" ref="C394:H394">C392/C393</f>
        <v>30000</v>
      </c>
      <c r="D394" s="24">
        <f t="shared" si="25"/>
        <v>28000</v>
      </c>
      <c r="E394" s="24">
        <f t="shared" si="25"/>
        <v>25009.004042631386</v>
      </c>
      <c r="F394" s="24">
        <f t="shared" si="25"/>
        <v>9000</v>
      </c>
      <c r="G394" s="24">
        <f t="shared" si="25"/>
        <v>8575</v>
      </c>
      <c r="H394" s="74">
        <f t="shared" si="25"/>
        <v>25690.892303633846</v>
      </c>
      <c r="I394" s="93">
        <f>I392/I393</f>
        <v>24763.518248175184</v>
      </c>
      <c r="J394" s="14"/>
    </row>
    <row r="395" spans="1:10" ht="15" customHeight="1">
      <c r="A395" s="23"/>
      <c r="B395" s="24"/>
      <c r="C395" s="24"/>
      <c r="D395" s="24"/>
      <c r="E395" s="24"/>
      <c r="F395" s="24"/>
      <c r="G395" s="24"/>
      <c r="H395" s="74"/>
      <c r="I395" s="93"/>
      <c r="J395" s="14"/>
    </row>
    <row r="396" spans="1:10" ht="15" customHeight="1">
      <c r="A396" s="35" t="s">
        <v>107</v>
      </c>
      <c r="B396" s="24"/>
      <c r="C396" s="24"/>
      <c r="D396" s="24"/>
      <c r="E396" s="24"/>
      <c r="F396" s="24"/>
      <c r="G396" s="24"/>
      <c r="H396" s="74"/>
      <c r="I396" s="93"/>
      <c r="J396" s="14"/>
    </row>
    <row r="397" spans="1:10" ht="15" customHeight="1">
      <c r="A397" s="23" t="s">
        <v>122</v>
      </c>
      <c r="B397" s="24">
        <v>169000</v>
      </c>
      <c r="C397" s="24">
        <v>280000</v>
      </c>
      <c r="D397" s="24">
        <v>356400</v>
      </c>
      <c r="E397" s="24">
        <v>462567</v>
      </c>
      <c r="F397" s="24"/>
      <c r="G397" s="24">
        <v>82500</v>
      </c>
      <c r="H397" s="71">
        <f>SUM(B397:G397)</f>
        <v>1350467</v>
      </c>
      <c r="I397" s="93">
        <v>825877</v>
      </c>
      <c r="J397" s="14">
        <f>(H397-I397)/I397*(100)</f>
        <v>63.519143891887055</v>
      </c>
    </row>
    <row r="398" spans="1:10" ht="15" customHeight="1">
      <c r="A398" s="23" t="s">
        <v>158</v>
      </c>
      <c r="B398" s="30">
        <v>2.3</v>
      </c>
      <c r="C398" s="24">
        <v>8</v>
      </c>
      <c r="D398" s="31">
        <f>D397/D399</f>
        <v>18</v>
      </c>
      <c r="E398" s="30">
        <v>32.3</v>
      </c>
      <c r="F398" s="24"/>
      <c r="G398" s="24">
        <v>6</v>
      </c>
      <c r="H398" s="71">
        <f>SUM(B398:G398)</f>
        <v>66.6</v>
      </c>
      <c r="I398" s="93">
        <v>46</v>
      </c>
      <c r="J398" s="14">
        <f>(H398-I398)/I398*(100)</f>
        <v>44.78260869565216</v>
      </c>
    </row>
    <row r="399" spans="1:10" ht="15" customHeight="1">
      <c r="A399" s="23" t="s">
        <v>123</v>
      </c>
      <c r="B399" s="24">
        <f>B397/B398</f>
        <v>73478.26086956522</v>
      </c>
      <c r="C399" s="24">
        <f>C397/C398</f>
        <v>35000</v>
      </c>
      <c r="D399" s="24">
        <v>19800</v>
      </c>
      <c r="E399" s="24">
        <f>E397/E398</f>
        <v>14320.959752321982</v>
      </c>
      <c r="F399" s="24"/>
      <c r="G399" s="24">
        <f>G397/G398</f>
        <v>13750</v>
      </c>
      <c r="H399" s="74">
        <f>H397/H398</f>
        <v>20277.282282282285</v>
      </c>
      <c r="I399" s="93">
        <f>I397/I398</f>
        <v>17953.847826086956</v>
      </c>
      <c r="J399" s="14"/>
    </row>
    <row r="400" spans="1:10" ht="15" customHeight="1">
      <c r="A400" s="23"/>
      <c r="B400" s="24"/>
      <c r="C400" s="24"/>
      <c r="D400" s="24"/>
      <c r="E400" s="24"/>
      <c r="F400" s="24"/>
      <c r="G400" s="24"/>
      <c r="H400" s="74"/>
      <c r="I400" s="93"/>
      <c r="J400" s="14"/>
    </row>
    <row r="401" spans="1:10" ht="15" customHeight="1">
      <c r="A401" s="20" t="s">
        <v>25</v>
      </c>
      <c r="B401" s="29"/>
      <c r="C401" s="29"/>
      <c r="D401" s="29"/>
      <c r="E401" s="29"/>
      <c r="F401" s="29"/>
      <c r="G401" s="29"/>
      <c r="H401" s="78"/>
      <c r="I401" s="93"/>
      <c r="J401" s="14"/>
    </row>
    <row r="402" spans="1:10" ht="15" customHeight="1">
      <c r="A402" s="23" t="s">
        <v>122</v>
      </c>
      <c r="B402" s="24">
        <v>275000</v>
      </c>
      <c r="C402" s="24">
        <v>66000</v>
      </c>
      <c r="D402" s="24">
        <v>156000</v>
      </c>
      <c r="E402" s="24">
        <v>78250</v>
      </c>
      <c r="F402" s="24">
        <v>3000</v>
      </c>
      <c r="G402" s="51">
        <v>93000</v>
      </c>
      <c r="H402" s="71">
        <f>SUM(B402:G402)</f>
        <v>671250</v>
      </c>
      <c r="I402" s="93">
        <v>346980</v>
      </c>
      <c r="J402" s="14">
        <f>(H402-I402)/I402*(100)</f>
        <v>93.4549541760332</v>
      </c>
    </row>
    <row r="403" spans="1:10" ht="15" customHeight="1">
      <c r="A403" s="23" t="s">
        <v>158</v>
      </c>
      <c r="B403" s="45">
        <v>27</v>
      </c>
      <c r="C403" s="45">
        <v>6</v>
      </c>
      <c r="D403" s="31">
        <v>24</v>
      </c>
      <c r="E403" s="30">
        <v>22.5</v>
      </c>
      <c r="F403" s="30">
        <v>2</v>
      </c>
      <c r="G403" s="69">
        <v>12</v>
      </c>
      <c r="H403" s="71">
        <f>SUM(B403:G403)</f>
        <v>93.5</v>
      </c>
      <c r="I403" s="93">
        <v>58</v>
      </c>
      <c r="J403" s="14">
        <f>(H403-I403)/I403*(100)</f>
        <v>61.206896551724135</v>
      </c>
    </row>
    <row r="404" spans="1:10" ht="15" customHeight="1">
      <c r="A404" s="23" t="s">
        <v>123</v>
      </c>
      <c r="B404" s="24">
        <f>B402/B403</f>
        <v>10185.185185185184</v>
      </c>
      <c r="C404" s="24">
        <f aca="true" t="shared" si="26" ref="C404:H404">C402/C403</f>
        <v>11000</v>
      </c>
      <c r="D404" s="24">
        <f t="shared" si="26"/>
        <v>6500</v>
      </c>
      <c r="E404" s="24">
        <f t="shared" si="26"/>
        <v>3477.777777777778</v>
      </c>
      <c r="F404" s="24">
        <f t="shared" si="26"/>
        <v>1500</v>
      </c>
      <c r="G404" s="51">
        <f t="shared" si="26"/>
        <v>7750</v>
      </c>
      <c r="H404" s="74">
        <f t="shared" si="26"/>
        <v>7179.144385026738</v>
      </c>
      <c r="I404" s="93">
        <f>I402/I403</f>
        <v>5982.413793103448</v>
      </c>
      <c r="J404" s="14"/>
    </row>
    <row r="405" spans="9:10" ht="15" customHeight="1">
      <c r="I405" s="93"/>
      <c r="J405" s="14"/>
    </row>
    <row r="406" spans="1:10" ht="15" customHeight="1">
      <c r="A406" s="57" t="s">
        <v>26</v>
      </c>
      <c r="B406" s="29"/>
      <c r="C406" s="29"/>
      <c r="D406" s="29"/>
      <c r="E406" s="29"/>
      <c r="F406" s="29"/>
      <c r="G406" s="21"/>
      <c r="H406" s="78"/>
      <c r="I406" s="93"/>
      <c r="J406" s="14"/>
    </row>
    <row r="407" spans="1:10" ht="15" customHeight="1">
      <c r="A407" s="23" t="s">
        <v>122</v>
      </c>
      <c r="B407" s="38"/>
      <c r="C407" s="38">
        <v>20655</v>
      </c>
      <c r="D407" s="24"/>
      <c r="E407" s="24">
        <v>62100</v>
      </c>
      <c r="F407" s="24">
        <v>500</v>
      </c>
      <c r="G407" s="24">
        <v>25000</v>
      </c>
      <c r="H407" s="71">
        <f>SUM(B407:G407)</f>
        <v>108255</v>
      </c>
      <c r="I407" s="93">
        <v>106078</v>
      </c>
      <c r="J407" s="14">
        <f>(H407-I407)/I407*(100)</f>
        <v>2.0522634287976773</v>
      </c>
    </row>
    <row r="408" spans="1:10" ht="15" customHeight="1">
      <c r="A408" s="23" t="s">
        <v>158</v>
      </c>
      <c r="B408" s="38"/>
      <c r="C408" s="44">
        <v>2.5</v>
      </c>
      <c r="D408" s="24"/>
      <c r="E408" s="31">
        <v>13.8</v>
      </c>
      <c r="F408" s="30">
        <v>2.5</v>
      </c>
      <c r="G408" s="41">
        <v>8</v>
      </c>
      <c r="H408" s="71">
        <f>SUM(B408:G408)</f>
        <v>26.8</v>
      </c>
      <c r="I408" s="93">
        <v>23</v>
      </c>
      <c r="J408" s="14">
        <f>(H408-I408)/I408*(100)</f>
        <v>16.521739130434785</v>
      </c>
    </row>
    <row r="409" spans="1:10" ht="15" customHeight="1">
      <c r="A409" s="23" t="s">
        <v>123</v>
      </c>
      <c r="B409" s="38"/>
      <c r="C409" s="38">
        <f>C407/C408</f>
        <v>8262</v>
      </c>
      <c r="D409" s="24"/>
      <c r="E409" s="24">
        <f>E407/E408</f>
        <v>4500</v>
      </c>
      <c r="F409" s="24">
        <f>F407/F408</f>
        <v>200</v>
      </c>
      <c r="G409" s="24">
        <f>G407/G408</f>
        <v>3125</v>
      </c>
      <c r="H409" s="74">
        <f>H407/H408</f>
        <v>4039.365671641791</v>
      </c>
      <c r="I409" s="93">
        <f>I407/I408</f>
        <v>4612.086956521739</v>
      </c>
      <c r="J409" s="14"/>
    </row>
    <row r="410" spans="1:10" ht="15" customHeight="1">
      <c r="A410" s="23"/>
      <c r="B410" s="24"/>
      <c r="C410" s="24"/>
      <c r="D410" s="24"/>
      <c r="E410" s="24"/>
      <c r="F410" s="24"/>
      <c r="G410" s="24"/>
      <c r="H410" s="74"/>
      <c r="I410" s="93"/>
      <c r="J410" s="14"/>
    </row>
    <row r="411" spans="1:10" ht="15" customHeight="1">
      <c r="A411" s="35" t="s">
        <v>98</v>
      </c>
      <c r="B411" s="24"/>
      <c r="C411" s="24"/>
      <c r="D411" s="24"/>
      <c r="E411" s="24"/>
      <c r="F411" s="24"/>
      <c r="G411" s="24"/>
      <c r="H411" s="74"/>
      <c r="I411" s="93"/>
      <c r="J411" s="14"/>
    </row>
    <row r="412" spans="1:10" ht="15" customHeight="1">
      <c r="A412" s="23" t="s">
        <v>122</v>
      </c>
      <c r="B412" s="24"/>
      <c r="C412" s="24">
        <v>2000</v>
      </c>
      <c r="D412" s="24"/>
      <c r="E412" s="24">
        <v>52730</v>
      </c>
      <c r="F412" s="24"/>
      <c r="G412" s="24"/>
      <c r="H412" s="71">
        <f>SUM(B412:G412)</f>
        <v>54730</v>
      </c>
      <c r="I412" s="93">
        <v>135778</v>
      </c>
      <c r="J412" s="14">
        <f>(H412-I412)/I412*(100)</f>
        <v>-59.69155533296999</v>
      </c>
    </row>
    <row r="413" spans="1:10" ht="15" customHeight="1">
      <c r="A413" s="23" t="s">
        <v>158</v>
      </c>
      <c r="B413" s="24"/>
      <c r="C413" s="30">
        <v>0.5</v>
      </c>
      <c r="D413" s="24"/>
      <c r="E413" s="30">
        <v>5.7</v>
      </c>
      <c r="F413" s="24"/>
      <c r="G413" s="24"/>
      <c r="H413" s="71">
        <f>SUM(B413:G413)</f>
        <v>6.2</v>
      </c>
      <c r="I413" s="93">
        <v>9</v>
      </c>
      <c r="J413" s="14">
        <f>(H413-I413)/I413*(100)</f>
        <v>-31.11111111111111</v>
      </c>
    </row>
    <row r="414" spans="1:10" ht="15" customHeight="1">
      <c r="A414" s="23" t="s">
        <v>123</v>
      </c>
      <c r="B414" s="24"/>
      <c r="C414" s="24">
        <f>C412/C413</f>
        <v>4000</v>
      </c>
      <c r="D414" s="24"/>
      <c r="E414" s="24">
        <f>E412/E413</f>
        <v>9250.877192982456</v>
      </c>
      <c r="F414" s="24"/>
      <c r="G414" s="24"/>
      <c r="H414" s="74">
        <f>H412/H413</f>
        <v>8827.41935483871</v>
      </c>
      <c r="I414" s="93">
        <f>I412/I413</f>
        <v>15086.444444444445</v>
      </c>
      <c r="J414" s="14"/>
    </row>
    <row r="415" spans="1:10" ht="15" customHeight="1">
      <c r="A415" s="23"/>
      <c r="B415" s="24"/>
      <c r="C415" s="24"/>
      <c r="D415" s="24"/>
      <c r="E415" s="24"/>
      <c r="F415" s="24"/>
      <c r="G415" s="24"/>
      <c r="H415" s="74"/>
      <c r="I415" s="93"/>
      <c r="J415" s="14"/>
    </row>
    <row r="416" spans="1:10" ht="15" customHeight="1">
      <c r="A416" s="37" t="s">
        <v>97</v>
      </c>
      <c r="B416" s="24"/>
      <c r="C416" s="24"/>
      <c r="D416" s="24"/>
      <c r="E416" s="24"/>
      <c r="F416" s="24"/>
      <c r="G416" s="24"/>
      <c r="H416" s="74"/>
      <c r="I416" s="93"/>
      <c r="J416" s="14"/>
    </row>
    <row r="417" spans="1:10" ht="15" customHeight="1">
      <c r="A417" s="23" t="s">
        <v>122</v>
      </c>
      <c r="B417" s="24"/>
      <c r="C417" s="24"/>
      <c r="D417" s="24"/>
      <c r="E417" s="24">
        <v>47250</v>
      </c>
      <c r="F417" s="24"/>
      <c r="G417" s="24"/>
      <c r="H417" s="71">
        <f aca="true" t="shared" si="27" ref="H417:H428">SUM(B417:G417)</f>
        <v>47250</v>
      </c>
      <c r="I417" s="93">
        <v>83644</v>
      </c>
      <c r="J417" s="14">
        <f>(H417-I417)/I417*(100)</f>
        <v>-43.51059251111855</v>
      </c>
    </row>
    <row r="418" spans="1:10" ht="15" customHeight="1">
      <c r="A418" s="23" t="s">
        <v>158</v>
      </c>
      <c r="B418" s="24"/>
      <c r="C418" s="30"/>
      <c r="D418" s="24"/>
      <c r="E418" s="30">
        <v>3.76</v>
      </c>
      <c r="F418" s="24"/>
      <c r="G418" s="24"/>
      <c r="H418" s="71">
        <f t="shared" si="27"/>
        <v>3.76</v>
      </c>
      <c r="I418" s="93">
        <v>6</v>
      </c>
      <c r="J418" s="14">
        <f>(H418-I418)/I418*(100)</f>
        <v>-37.333333333333336</v>
      </c>
    </row>
    <row r="419" spans="1:10" ht="15" customHeight="1">
      <c r="A419" s="23" t="s">
        <v>123</v>
      </c>
      <c r="B419" s="24"/>
      <c r="C419" s="24"/>
      <c r="D419" s="24"/>
      <c r="E419" s="24">
        <f>E417/E418</f>
        <v>12566.489361702128</v>
      </c>
      <c r="F419" s="24"/>
      <c r="G419" s="24"/>
      <c r="H419" s="71">
        <f>H417/H418</f>
        <v>12566.489361702128</v>
      </c>
      <c r="I419" s="93">
        <f>I417/I418</f>
        <v>13940.666666666666</v>
      </c>
      <c r="J419" s="14"/>
    </row>
    <row r="420" spans="1:10" ht="15" customHeight="1">
      <c r="A420" s="23"/>
      <c r="B420" s="24"/>
      <c r="C420" s="24"/>
      <c r="D420" s="24"/>
      <c r="E420" s="24"/>
      <c r="F420" s="24"/>
      <c r="G420" s="24"/>
      <c r="H420" s="71"/>
      <c r="I420" s="93"/>
      <c r="J420" s="14"/>
    </row>
    <row r="421" spans="1:10" ht="15" customHeight="1">
      <c r="A421" s="35" t="s">
        <v>99</v>
      </c>
      <c r="B421" s="24"/>
      <c r="C421" s="24"/>
      <c r="D421" s="24"/>
      <c r="E421" s="24"/>
      <c r="F421" s="24"/>
      <c r="G421" s="24"/>
      <c r="H421" s="71"/>
      <c r="I421" s="93"/>
      <c r="J421" s="14"/>
    </row>
    <row r="422" spans="1:10" ht="15" customHeight="1">
      <c r="A422" s="23" t="s">
        <v>122</v>
      </c>
      <c r="B422" s="24"/>
      <c r="C422" s="24"/>
      <c r="D422" s="24"/>
      <c r="E422" s="24">
        <v>135070</v>
      </c>
      <c r="F422" s="24"/>
      <c r="G422" s="24"/>
      <c r="H422" s="71">
        <f t="shared" si="27"/>
        <v>135070</v>
      </c>
      <c r="I422" s="93">
        <v>245477</v>
      </c>
      <c r="J422" s="14">
        <f>(H422-I422)/I422*(100)</f>
        <v>-44.976515111395365</v>
      </c>
    </row>
    <row r="423" spans="1:10" ht="15" customHeight="1">
      <c r="A423" s="23" t="s">
        <v>158</v>
      </c>
      <c r="B423" s="24"/>
      <c r="C423" s="30"/>
      <c r="D423" s="24"/>
      <c r="E423" s="31">
        <v>3.95</v>
      </c>
      <c r="F423" s="24"/>
      <c r="G423" s="24"/>
      <c r="H423" s="71">
        <f t="shared" si="27"/>
        <v>3.95</v>
      </c>
      <c r="I423" s="93">
        <v>6</v>
      </c>
      <c r="J423" s="14">
        <f>(H423-I423)/I423*(100)</f>
        <v>-34.166666666666664</v>
      </c>
    </row>
    <row r="424" spans="1:10" ht="15" customHeight="1">
      <c r="A424" s="23" t="s">
        <v>123</v>
      </c>
      <c r="B424" s="24"/>
      <c r="C424" s="24"/>
      <c r="D424" s="24"/>
      <c r="E424" s="24">
        <f>E422/E423</f>
        <v>34194.93670886076</v>
      </c>
      <c r="F424" s="24"/>
      <c r="G424" s="24"/>
      <c r="H424" s="71">
        <f>H422/H423</f>
        <v>34194.93670886076</v>
      </c>
      <c r="I424" s="93">
        <f>I422/I423</f>
        <v>40912.833333333336</v>
      </c>
      <c r="J424" s="14"/>
    </row>
    <row r="425" spans="1:10" ht="15" customHeight="1">
      <c r="A425" s="23"/>
      <c r="B425" s="24"/>
      <c r="C425" s="24"/>
      <c r="D425" s="24"/>
      <c r="E425" s="24"/>
      <c r="F425" s="24"/>
      <c r="G425" s="24"/>
      <c r="H425" s="71"/>
      <c r="I425" s="93"/>
      <c r="J425" s="14"/>
    </row>
    <row r="426" spans="1:10" ht="15" customHeight="1">
      <c r="A426" s="35" t="s">
        <v>100</v>
      </c>
      <c r="B426" s="24"/>
      <c r="C426" s="24"/>
      <c r="D426" s="24"/>
      <c r="E426" s="24"/>
      <c r="F426" s="24"/>
      <c r="G426" s="24"/>
      <c r="H426" s="71"/>
      <c r="I426" s="93"/>
      <c r="J426" s="14"/>
    </row>
    <row r="427" spans="1:10" ht="15" customHeight="1">
      <c r="A427" s="23" t="s">
        <v>122</v>
      </c>
      <c r="B427" s="24">
        <v>48000</v>
      </c>
      <c r="C427" s="24">
        <v>4000</v>
      </c>
      <c r="D427" s="24"/>
      <c r="E427" s="24">
        <v>129285</v>
      </c>
      <c r="F427" s="24"/>
      <c r="G427" s="24">
        <v>56025</v>
      </c>
      <c r="H427" s="71">
        <f t="shared" si="27"/>
        <v>237310</v>
      </c>
      <c r="I427" s="93">
        <v>127487</v>
      </c>
      <c r="J427" s="14">
        <f>(H427-I427)/I427*(100)</f>
        <v>86.1444696321978</v>
      </c>
    </row>
    <row r="428" spans="1:10" ht="15" customHeight="1">
      <c r="A428" s="23" t="s">
        <v>158</v>
      </c>
      <c r="B428" s="30">
        <v>9.5</v>
      </c>
      <c r="C428" s="31">
        <v>1</v>
      </c>
      <c r="D428" s="24"/>
      <c r="E428" s="24">
        <v>17.5</v>
      </c>
      <c r="F428" s="30"/>
      <c r="G428" s="24">
        <v>9</v>
      </c>
      <c r="H428" s="71">
        <f t="shared" si="27"/>
        <v>37</v>
      </c>
      <c r="I428" s="93">
        <v>19</v>
      </c>
      <c r="J428" s="14">
        <f>(H428-I428)/I428*(100)</f>
        <v>94.73684210526315</v>
      </c>
    </row>
    <row r="429" spans="1:10" ht="15" customHeight="1">
      <c r="A429" s="23" t="s">
        <v>123</v>
      </c>
      <c r="B429" s="24">
        <f>B427/B428</f>
        <v>5052.631578947368</v>
      </c>
      <c r="C429" s="24">
        <f>C427/C428</f>
        <v>4000</v>
      </c>
      <c r="D429" s="24"/>
      <c r="E429" s="24">
        <f>E427/E428</f>
        <v>7387.714285714285</v>
      </c>
      <c r="F429" s="24"/>
      <c r="G429" s="24">
        <f>G427/G428</f>
        <v>6225</v>
      </c>
      <c r="H429" s="71">
        <f>H427/H428</f>
        <v>6413.783783783784</v>
      </c>
      <c r="I429" s="93">
        <f>I427/I428</f>
        <v>6709.8421052631575</v>
      </c>
      <c r="J429" s="14"/>
    </row>
    <row r="430" spans="1:10" ht="15" customHeight="1">
      <c r="A430" s="23"/>
      <c r="B430" s="24"/>
      <c r="C430" s="24"/>
      <c r="D430" s="24"/>
      <c r="E430" s="24"/>
      <c r="F430" s="24"/>
      <c r="G430" s="24"/>
      <c r="H430" s="74"/>
      <c r="I430" s="93"/>
      <c r="J430" s="14"/>
    </row>
    <row r="431" spans="1:10" ht="15" customHeight="1">
      <c r="A431" s="20" t="s">
        <v>62</v>
      </c>
      <c r="B431" s="24"/>
      <c r="C431" s="24"/>
      <c r="D431" s="24"/>
      <c r="E431" s="24"/>
      <c r="F431" s="24"/>
      <c r="G431" s="24"/>
      <c r="H431" s="74"/>
      <c r="I431" s="93"/>
      <c r="J431" s="14"/>
    </row>
    <row r="432" spans="1:10" ht="15" customHeight="1">
      <c r="A432" s="23" t="s">
        <v>122</v>
      </c>
      <c r="B432" s="24">
        <v>164000</v>
      </c>
      <c r="C432" s="24">
        <v>80000</v>
      </c>
      <c r="D432" s="24"/>
      <c r="E432" s="24">
        <v>33750</v>
      </c>
      <c r="F432" s="24">
        <v>63000</v>
      </c>
      <c r="G432" s="24">
        <v>87500</v>
      </c>
      <c r="H432" s="71">
        <f aca="true" t="shared" si="28" ref="H432:H443">SUM(B432:G432)</f>
        <v>428250</v>
      </c>
      <c r="I432" s="93">
        <v>343290</v>
      </c>
      <c r="J432" s="14">
        <f>(H432-I432)/I432*(100)</f>
        <v>24.74875469719479</v>
      </c>
    </row>
    <row r="433" spans="1:10" ht="15" customHeight="1">
      <c r="A433" s="23" t="s">
        <v>158</v>
      </c>
      <c r="B433" s="30">
        <v>41</v>
      </c>
      <c r="C433" s="24">
        <v>8</v>
      </c>
      <c r="D433" s="24"/>
      <c r="E433" s="30">
        <v>7.5</v>
      </c>
      <c r="F433" s="30">
        <v>6</v>
      </c>
      <c r="G433" s="24">
        <v>14</v>
      </c>
      <c r="H433" s="71">
        <f t="shared" si="28"/>
        <v>76.5</v>
      </c>
      <c r="I433" s="93">
        <v>48</v>
      </c>
      <c r="J433" s="14">
        <f>(H433-I433)/I433*(100)</f>
        <v>59.375</v>
      </c>
    </row>
    <row r="434" spans="1:10" ht="15" customHeight="1">
      <c r="A434" s="23" t="s">
        <v>123</v>
      </c>
      <c r="B434" s="24">
        <v>4000</v>
      </c>
      <c r="C434" s="24">
        <f>C432/C433</f>
        <v>10000</v>
      </c>
      <c r="D434" s="24"/>
      <c r="E434" s="24">
        <f>E432/E433</f>
        <v>4500</v>
      </c>
      <c r="F434" s="24">
        <f>F432/F433</f>
        <v>10500</v>
      </c>
      <c r="G434" s="24">
        <f>G432/G433</f>
        <v>6250</v>
      </c>
      <c r="H434" s="71">
        <f>H432/H433</f>
        <v>5598.0392156862745</v>
      </c>
      <c r="I434" s="93">
        <f>I432/I433</f>
        <v>7151.875</v>
      </c>
      <c r="J434" s="14"/>
    </row>
    <row r="435" spans="1:10" ht="15" customHeight="1">
      <c r="A435" s="23"/>
      <c r="B435" s="24"/>
      <c r="C435" s="24"/>
      <c r="D435" s="24"/>
      <c r="E435" s="24"/>
      <c r="F435" s="24"/>
      <c r="G435" s="24"/>
      <c r="H435" s="71"/>
      <c r="I435" s="93"/>
      <c r="J435" s="14"/>
    </row>
    <row r="436" spans="1:10" ht="15" customHeight="1">
      <c r="A436" s="35" t="s">
        <v>108</v>
      </c>
      <c r="B436" s="24"/>
      <c r="C436" s="24"/>
      <c r="D436" s="24"/>
      <c r="E436" s="24"/>
      <c r="F436" s="24"/>
      <c r="G436" s="24"/>
      <c r="H436" s="71"/>
      <c r="I436" s="93"/>
      <c r="J436" s="14"/>
    </row>
    <row r="437" spans="1:10" ht="15" customHeight="1">
      <c r="A437" s="23" t="s">
        <v>122</v>
      </c>
      <c r="B437" s="24"/>
      <c r="C437" s="24">
        <v>1200</v>
      </c>
      <c r="D437" s="24">
        <v>2400</v>
      </c>
      <c r="E437" s="24">
        <v>25750</v>
      </c>
      <c r="F437" s="24"/>
      <c r="G437" s="24">
        <v>12750</v>
      </c>
      <c r="H437" s="71">
        <f t="shared" si="28"/>
        <v>42100</v>
      </c>
      <c r="I437" s="93">
        <v>32112</v>
      </c>
      <c r="J437" s="14">
        <f>(H437-I437)/I437*(100)</f>
        <v>31.10363726955655</v>
      </c>
    </row>
    <row r="438" spans="1:10" ht="15" customHeight="1">
      <c r="A438" s="23" t="s">
        <v>158</v>
      </c>
      <c r="B438" s="24"/>
      <c r="C438" s="30">
        <v>1.2</v>
      </c>
      <c r="D438" s="24">
        <v>2</v>
      </c>
      <c r="E438" s="30">
        <v>10.3</v>
      </c>
      <c r="F438" s="30"/>
      <c r="G438" s="24">
        <v>3</v>
      </c>
      <c r="H438" s="71">
        <f t="shared" si="28"/>
        <v>16.5</v>
      </c>
      <c r="I438" s="93">
        <v>13</v>
      </c>
      <c r="J438" s="14">
        <f>(H438-I438)/I438*(100)</f>
        <v>26.923076923076923</v>
      </c>
    </row>
    <row r="439" spans="1:10" ht="15" customHeight="1">
      <c r="A439" s="23" t="s">
        <v>123</v>
      </c>
      <c r="B439" s="24"/>
      <c r="C439" s="24">
        <f>C437/C438</f>
        <v>1000</v>
      </c>
      <c r="D439" s="24">
        <f>D437/D438</f>
        <v>1200</v>
      </c>
      <c r="E439" s="24">
        <f>E437/E438</f>
        <v>2500</v>
      </c>
      <c r="F439" s="24"/>
      <c r="G439" s="24">
        <f>G437/G438</f>
        <v>4250</v>
      </c>
      <c r="H439" s="71">
        <f>H437/H438</f>
        <v>2551.5151515151515</v>
      </c>
      <c r="I439" s="93">
        <f>I437/I438</f>
        <v>2470.153846153846</v>
      </c>
      <c r="J439" s="14"/>
    </row>
    <row r="440" spans="1:10" ht="15" customHeight="1">
      <c r="A440" s="23"/>
      <c r="B440" s="24"/>
      <c r="C440" s="24"/>
      <c r="D440" s="24"/>
      <c r="E440" s="24"/>
      <c r="F440" s="24"/>
      <c r="G440" s="24"/>
      <c r="H440" s="71"/>
      <c r="I440" s="93"/>
      <c r="J440" s="14"/>
    </row>
    <row r="441" spans="1:10" ht="15" customHeight="1">
      <c r="A441" s="20" t="s">
        <v>27</v>
      </c>
      <c r="B441" s="29"/>
      <c r="C441" s="29"/>
      <c r="D441" s="29"/>
      <c r="E441" s="29"/>
      <c r="F441" s="29"/>
      <c r="G441" s="29"/>
      <c r="H441" s="71"/>
      <c r="I441" s="93"/>
      <c r="J441" s="14"/>
    </row>
    <row r="442" spans="1:10" ht="15" customHeight="1">
      <c r="A442" s="23" t="s">
        <v>122</v>
      </c>
      <c r="B442" s="24"/>
      <c r="C442" s="24">
        <v>125000</v>
      </c>
      <c r="D442" s="42"/>
      <c r="E442" s="24">
        <v>49000</v>
      </c>
      <c r="F442" s="54"/>
      <c r="G442" s="54">
        <v>112000</v>
      </c>
      <c r="H442" s="71">
        <f t="shared" si="28"/>
        <v>286000</v>
      </c>
      <c r="I442" s="93">
        <v>316750</v>
      </c>
      <c r="J442" s="14">
        <f>(H442-I442)/I442*(100)</f>
        <v>-9.707971586424625</v>
      </c>
    </row>
    <row r="443" spans="1:10" ht="15" customHeight="1">
      <c r="A443" s="23" t="s">
        <v>158</v>
      </c>
      <c r="B443" s="30"/>
      <c r="C443" s="30">
        <v>25</v>
      </c>
      <c r="D443" s="23"/>
      <c r="E443" s="30">
        <v>14</v>
      </c>
      <c r="F443" s="54"/>
      <c r="G443" s="54">
        <v>14</v>
      </c>
      <c r="H443" s="71">
        <f t="shared" si="28"/>
        <v>53</v>
      </c>
      <c r="I443" s="93">
        <v>65</v>
      </c>
      <c r="J443" s="14">
        <f>(H443-I443)/I443*(100)</f>
        <v>-18.461538461538463</v>
      </c>
    </row>
    <row r="444" spans="1:10" ht="15" customHeight="1">
      <c r="A444" s="23" t="s">
        <v>123</v>
      </c>
      <c r="B444" s="24"/>
      <c r="C444" s="24">
        <f>C442/C443</f>
        <v>5000</v>
      </c>
      <c r="D444" s="23"/>
      <c r="E444" s="24">
        <f>E442/E443</f>
        <v>3500</v>
      </c>
      <c r="F444" s="54"/>
      <c r="G444" s="54">
        <f>G442/G443</f>
        <v>8000</v>
      </c>
      <c r="H444" s="71">
        <f>H442/H443</f>
        <v>5396.226415094339</v>
      </c>
      <c r="I444" s="93">
        <f>I442/I443</f>
        <v>4873.076923076923</v>
      </c>
      <c r="J444" s="14"/>
    </row>
    <row r="445" spans="1:10" ht="15" customHeight="1">
      <c r="A445" s="23"/>
      <c r="B445" s="24"/>
      <c r="C445" s="23"/>
      <c r="D445" s="23"/>
      <c r="E445" s="24"/>
      <c r="F445" s="24"/>
      <c r="G445" s="24"/>
      <c r="H445" s="74"/>
      <c r="I445" s="93"/>
      <c r="J445" s="14"/>
    </row>
    <row r="446" spans="1:10" ht="15" customHeight="1">
      <c r="A446" s="35" t="s">
        <v>112</v>
      </c>
      <c r="B446" s="29"/>
      <c r="C446" s="29"/>
      <c r="D446" s="29"/>
      <c r="E446" s="29"/>
      <c r="F446" s="29"/>
      <c r="G446" s="29"/>
      <c r="H446" s="78"/>
      <c r="I446" s="93"/>
      <c r="J446" s="14"/>
    </row>
    <row r="447" spans="1:10" ht="15" customHeight="1">
      <c r="A447" s="23" t="s">
        <v>122</v>
      </c>
      <c r="B447" s="24"/>
      <c r="C447" s="24"/>
      <c r="D447" s="24"/>
      <c r="E447" s="24">
        <v>137187</v>
      </c>
      <c r="F447" s="24"/>
      <c r="G447" s="24"/>
      <c r="H447" s="71">
        <f>SUM(B447:G447)</f>
        <v>137187</v>
      </c>
      <c r="I447" s="93">
        <v>112400</v>
      </c>
      <c r="J447" s="14"/>
    </row>
    <row r="448" spans="1:10" ht="15" customHeight="1">
      <c r="A448" s="23" t="s">
        <v>158</v>
      </c>
      <c r="B448" s="24"/>
      <c r="C448" s="24"/>
      <c r="D448" s="24"/>
      <c r="E448" s="30">
        <v>8.25</v>
      </c>
      <c r="F448" s="24"/>
      <c r="G448" s="24"/>
      <c r="H448" s="71">
        <f>SUM(B448:G448)</f>
        <v>8.25</v>
      </c>
      <c r="I448" s="93">
        <v>6</v>
      </c>
      <c r="J448" s="14"/>
    </row>
    <row r="449" spans="1:10" ht="15" customHeight="1">
      <c r="A449" s="23" t="s">
        <v>123</v>
      </c>
      <c r="B449" s="24"/>
      <c r="C449" s="24"/>
      <c r="D449" s="24"/>
      <c r="E449" s="24"/>
      <c r="F449" s="24"/>
      <c r="G449" s="24"/>
      <c r="H449" s="74"/>
      <c r="I449" s="93">
        <f>I447/I448</f>
        <v>18733.333333333332</v>
      </c>
      <c r="J449" s="14"/>
    </row>
    <row r="450" spans="1:10" ht="15" customHeight="1">
      <c r="A450" s="23"/>
      <c r="B450" s="24"/>
      <c r="C450" s="24"/>
      <c r="D450" s="24"/>
      <c r="E450" s="24"/>
      <c r="F450" s="24"/>
      <c r="G450" s="24"/>
      <c r="H450" s="74"/>
      <c r="I450" s="93"/>
      <c r="J450" s="14"/>
    </row>
    <row r="451" spans="1:10" ht="15" customHeight="1">
      <c r="A451" s="32" t="s">
        <v>177</v>
      </c>
      <c r="B451" s="29"/>
      <c r="C451" s="29"/>
      <c r="D451" s="29"/>
      <c r="E451" s="29"/>
      <c r="F451" s="29"/>
      <c r="G451" s="29"/>
      <c r="H451" s="78"/>
      <c r="I451" s="93"/>
      <c r="J451" s="14"/>
    </row>
    <row r="452" spans="1:10" ht="15" customHeight="1">
      <c r="A452" s="23" t="s">
        <v>122</v>
      </c>
      <c r="B452" s="24"/>
      <c r="C452" s="24">
        <v>144000</v>
      </c>
      <c r="D452" s="24"/>
      <c r="E452" s="24"/>
      <c r="F452" s="24"/>
      <c r="G452" s="24"/>
      <c r="H452" s="71">
        <f>SUM(B452:G452)</f>
        <v>144000</v>
      </c>
      <c r="I452" s="93">
        <v>179499</v>
      </c>
      <c r="J452" s="14">
        <f>(H452-I452)/I452*(100)</f>
        <v>-19.77671184797687</v>
      </c>
    </row>
    <row r="453" spans="1:10" ht="15" customHeight="1">
      <c r="A453" s="23" t="s">
        <v>158</v>
      </c>
      <c r="B453" s="24"/>
      <c r="C453" s="24">
        <v>24</v>
      </c>
      <c r="D453" s="24"/>
      <c r="E453" s="30"/>
      <c r="F453" s="30"/>
      <c r="G453" s="31"/>
      <c r="H453" s="71">
        <f>SUM(B453:G453)</f>
        <v>24</v>
      </c>
      <c r="I453" s="93">
        <v>32</v>
      </c>
      <c r="J453" s="14">
        <f>(H453-I453)/I453*(100)</f>
        <v>-25</v>
      </c>
    </row>
    <row r="454" spans="1:10" ht="15" customHeight="1">
      <c r="A454" s="23" t="s">
        <v>123</v>
      </c>
      <c r="B454" s="24"/>
      <c r="C454" s="24">
        <f>C452/C453</f>
        <v>6000</v>
      </c>
      <c r="D454" s="24"/>
      <c r="E454" s="24"/>
      <c r="F454" s="24"/>
      <c r="G454" s="24"/>
      <c r="H454" s="74">
        <f>H452/H453</f>
        <v>6000</v>
      </c>
      <c r="I454" s="93">
        <f>I452/I453</f>
        <v>5609.34375</v>
      </c>
      <c r="J454" s="14"/>
    </row>
    <row r="455" spans="1:9" ht="15" customHeight="1">
      <c r="A455" s="23"/>
      <c r="B455" s="24"/>
      <c r="C455" s="24"/>
      <c r="D455" s="24"/>
      <c r="E455" s="24"/>
      <c r="F455" s="24"/>
      <c r="G455" s="24"/>
      <c r="H455" s="74"/>
      <c r="I455" s="93"/>
    </row>
    <row r="456" spans="1:9" ht="15" customHeight="1">
      <c r="A456" s="23"/>
      <c r="B456" s="112"/>
      <c r="C456" s="113"/>
      <c r="D456" s="114"/>
      <c r="E456" s="62"/>
      <c r="F456" s="112"/>
      <c r="G456" s="113"/>
      <c r="H456" s="75"/>
      <c r="I456" s="93"/>
    </row>
    <row r="457" spans="1:9" ht="15" customHeight="1">
      <c r="A457" s="21" t="s">
        <v>189</v>
      </c>
      <c r="B457" s="21" t="s">
        <v>190</v>
      </c>
      <c r="C457" s="21" t="s">
        <v>191</v>
      </c>
      <c r="D457" s="21" t="s">
        <v>192</v>
      </c>
      <c r="E457" s="64" t="s">
        <v>193</v>
      </c>
      <c r="F457" s="21" t="s">
        <v>194</v>
      </c>
      <c r="G457" s="21" t="s">
        <v>195</v>
      </c>
      <c r="H457" s="76">
        <v>2014</v>
      </c>
      <c r="I457" s="87">
        <v>2013</v>
      </c>
    </row>
    <row r="458" spans="1:10" ht="15" customHeight="1">
      <c r="A458" s="61" t="s">
        <v>178</v>
      </c>
      <c r="B458" s="24">
        <f aca="true" t="shared" si="29" ref="B458:G458">(B460*0.12)+(B460)</f>
        <v>285.6</v>
      </c>
      <c r="C458" s="24">
        <f t="shared" si="29"/>
        <v>2322.88</v>
      </c>
      <c r="D458" s="24">
        <f t="shared" si="29"/>
        <v>461.44</v>
      </c>
      <c r="E458" s="24">
        <f t="shared" si="29"/>
        <v>3856.16</v>
      </c>
      <c r="F458" s="24">
        <f t="shared" si="29"/>
        <v>302.4</v>
      </c>
      <c r="G458" s="24">
        <f t="shared" si="29"/>
        <v>359.52</v>
      </c>
      <c r="H458" s="71">
        <f aca="true" t="shared" si="30" ref="H458:H469">SUM(B458:G458)</f>
        <v>7588</v>
      </c>
      <c r="I458" s="93">
        <v>9052</v>
      </c>
      <c r="J458" s="14">
        <f>(H458-I458)/I458*(100)</f>
        <v>-16.173221387538668</v>
      </c>
    </row>
    <row r="459" spans="1:10" ht="15" customHeight="1">
      <c r="A459" s="23" t="s">
        <v>51</v>
      </c>
      <c r="B459" s="29"/>
      <c r="C459" s="29"/>
      <c r="D459" s="29">
        <v>6245</v>
      </c>
      <c r="E459" s="29"/>
      <c r="F459" s="29"/>
      <c r="G459" s="29"/>
      <c r="H459" s="71"/>
      <c r="I459" s="93"/>
      <c r="J459" s="14"/>
    </row>
    <row r="460" spans="1:10" ht="15" customHeight="1">
      <c r="A460" s="23" t="s">
        <v>52</v>
      </c>
      <c r="B460" s="24">
        <v>255</v>
      </c>
      <c r="C460" s="24">
        <v>2074</v>
      </c>
      <c r="D460" s="24">
        <v>412</v>
      </c>
      <c r="E460" s="51">
        <v>3443</v>
      </c>
      <c r="F460" s="24">
        <v>270</v>
      </c>
      <c r="G460" s="51">
        <v>321</v>
      </c>
      <c r="H460" s="71">
        <f t="shared" si="30"/>
        <v>6775</v>
      </c>
      <c r="I460" s="93">
        <v>8081</v>
      </c>
      <c r="J460" s="14">
        <f>(H460-I460)/I460*(100)</f>
        <v>-16.16136616755352</v>
      </c>
    </row>
    <row r="461" spans="1:10" ht="15" customHeight="1">
      <c r="A461" s="23" t="s">
        <v>53</v>
      </c>
      <c r="B461" s="23">
        <f aca="true" t="shared" si="31" ref="B461:G461">B458*900</f>
        <v>257040.00000000003</v>
      </c>
      <c r="C461" s="23">
        <f t="shared" si="31"/>
        <v>2090592</v>
      </c>
      <c r="D461" s="23">
        <f t="shared" si="31"/>
        <v>415296</v>
      </c>
      <c r="E461" s="23">
        <f t="shared" si="31"/>
        <v>3470544</v>
      </c>
      <c r="F461" s="23">
        <f t="shared" si="31"/>
        <v>272160</v>
      </c>
      <c r="G461" s="23">
        <f t="shared" si="31"/>
        <v>323568</v>
      </c>
      <c r="H461" s="71">
        <f t="shared" si="30"/>
        <v>6829200</v>
      </c>
      <c r="I461" s="93">
        <v>8146800</v>
      </c>
      <c r="J461" s="14">
        <f>(H461-I461)/I461*(100)</f>
        <v>-16.173221387538668</v>
      </c>
    </row>
    <row r="462" spans="1:10" ht="15" customHeight="1">
      <c r="A462" s="23" t="s">
        <v>54</v>
      </c>
      <c r="B462" s="23">
        <f aca="true" t="shared" si="32" ref="B462:G462">B458*450</f>
        <v>128520.00000000001</v>
      </c>
      <c r="C462" s="23">
        <f t="shared" si="32"/>
        <v>1045296</v>
      </c>
      <c r="D462" s="23">
        <f t="shared" si="32"/>
        <v>207648</v>
      </c>
      <c r="E462" s="23">
        <f t="shared" si="32"/>
        <v>1735272</v>
      </c>
      <c r="F462" s="23">
        <f t="shared" si="32"/>
        <v>136080</v>
      </c>
      <c r="G462" s="23">
        <f t="shared" si="32"/>
        <v>161784</v>
      </c>
      <c r="H462" s="71">
        <f t="shared" si="30"/>
        <v>3414600</v>
      </c>
      <c r="I462" s="93">
        <v>4073400</v>
      </c>
      <c r="J462" s="14">
        <f>(H462-I462)/I462*(100)</f>
        <v>-16.173221387538668</v>
      </c>
    </row>
    <row r="463" spans="1:10" ht="15" customHeight="1">
      <c r="A463" s="23" t="s">
        <v>103</v>
      </c>
      <c r="B463" s="23"/>
      <c r="C463" s="23"/>
      <c r="D463" s="23"/>
      <c r="E463" s="23"/>
      <c r="F463" s="23"/>
      <c r="G463" s="23" t="s">
        <v>231</v>
      </c>
      <c r="H463" s="71">
        <v>17513</v>
      </c>
      <c r="I463" s="93">
        <v>657</v>
      </c>
      <c r="J463" s="14">
        <f>(H463-I463)/I463*(100)</f>
        <v>2565.601217656012</v>
      </c>
    </row>
    <row r="464" spans="2:10" ht="15" customHeight="1">
      <c r="B464" s="21"/>
      <c r="C464" s="29"/>
      <c r="D464" s="29"/>
      <c r="E464" s="29"/>
      <c r="F464" s="29"/>
      <c r="G464" s="29"/>
      <c r="H464" s="71"/>
      <c r="I464" s="93"/>
      <c r="J464" s="14"/>
    </row>
    <row r="465" spans="1:10" ht="15" customHeight="1">
      <c r="A465" s="23" t="s">
        <v>50</v>
      </c>
      <c r="B465" s="24"/>
      <c r="C465" s="24"/>
      <c r="D465" s="24"/>
      <c r="E465" s="24"/>
      <c r="F465" s="24"/>
      <c r="G465" s="51"/>
      <c r="H465" s="71"/>
      <c r="I465" s="93"/>
      <c r="J465" s="14"/>
    </row>
    <row r="466" spans="1:10" ht="15" customHeight="1">
      <c r="A466" s="20" t="s">
        <v>55</v>
      </c>
      <c r="B466" s="24"/>
      <c r="C466" s="24"/>
      <c r="D466" s="24"/>
      <c r="E466" s="24"/>
      <c r="F466" s="24"/>
      <c r="G466" s="51"/>
      <c r="H466" s="71"/>
      <c r="I466" s="93"/>
      <c r="J466" s="14"/>
    </row>
    <row r="467" spans="1:10" ht="15" customHeight="1">
      <c r="A467" s="23" t="s">
        <v>121</v>
      </c>
      <c r="B467" s="24">
        <v>156777</v>
      </c>
      <c r="C467" s="24">
        <v>3710637</v>
      </c>
      <c r="D467" s="24">
        <v>105907</v>
      </c>
      <c r="E467" s="24">
        <f>E468+E469</f>
        <v>5406006</v>
      </c>
      <c r="F467" s="24">
        <v>15230</v>
      </c>
      <c r="G467" s="51">
        <v>183494</v>
      </c>
      <c r="H467" s="71">
        <f t="shared" si="30"/>
        <v>9578051</v>
      </c>
      <c r="I467" s="93">
        <v>11027564</v>
      </c>
      <c r="J467" s="14">
        <f>(H467-I467)/I467*(100)</f>
        <v>-13.144453299024153</v>
      </c>
    </row>
    <row r="468" spans="1:10" ht="15" customHeight="1">
      <c r="A468" s="23" t="s">
        <v>76</v>
      </c>
      <c r="B468" s="24"/>
      <c r="C468" s="24"/>
      <c r="D468" s="24"/>
      <c r="E468" s="24">
        <v>4795056</v>
      </c>
      <c r="F468" s="24"/>
      <c r="G468" s="51"/>
      <c r="H468" s="71">
        <f t="shared" si="30"/>
        <v>4795056</v>
      </c>
      <c r="I468" s="93">
        <v>4705752</v>
      </c>
      <c r="J468" s="14">
        <f>(H468-I468)/I468*(100)</f>
        <v>1.897762568023134</v>
      </c>
    </row>
    <row r="469" spans="1:10" ht="15" customHeight="1">
      <c r="A469" s="21" t="s">
        <v>142</v>
      </c>
      <c r="B469" s="24">
        <v>156777</v>
      </c>
      <c r="C469" s="24">
        <v>3710637</v>
      </c>
      <c r="D469" s="24">
        <v>105907</v>
      </c>
      <c r="E469" s="24">
        <v>610950</v>
      </c>
      <c r="F469" s="24">
        <v>15230</v>
      </c>
      <c r="G469" s="51">
        <v>183494</v>
      </c>
      <c r="H469" s="71">
        <f t="shared" si="30"/>
        <v>4782995</v>
      </c>
      <c r="I469" s="93">
        <v>6321812</v>
      </c>
      <c r="J469" s="14">
        <f>(H469-I469)/I469*(100)</f>
        <v>-24.341391360578264</v>
      </c>
    </row>
    <row r="470" spans="1:10" ht="15" customHeight="1">
      <c r="A470" s="60"/>
      <c r="B470" s="24"/>
      <c r="C470" s="24"/>
      <c r="D470" s="24"/>
      <c r="E470" s="24"/>
      <c r="F470" s="24"/>
      <c r="G470" s="51"/>
      <c r="H470" s="79"/>
      <c r="I470" s="93"/>
      <c r="J470" s="14"/>
    </row>
    <row r="471" spans="1:10" ht="15" customHeight="1">
      <c r="A471" s="61" t="s">
        <v>179</v>
      </c>
      <c r="B471" s="24"/>
      <c r="C471" s="24"/>
      <c r="D471" s="24"/>
      <c r="E471" s="24"/>
      <c r="F471" s="24"/>
      <c r="G471" s="51"/>
      <c r="H471" s="79"/>
      <c r="I471" s="93"/>
      <c r="J471" s="14"/>
    </row>
    <row r="472" spans="1:10" ht="15" customHeight="1">
      <c r="A472" s="60"/>
      <c r="B472" s="24"/>
      <c r="C472" s="24"/>
      <c r="D472" s="24"/>
      <c r="E472" s="24"/>
      <c r="F472" s="24"/>
      <c r="G472" s="51"/>
      <c r="H472" s="79"/>
      <c r="I472" s="93"/>
      <c r="J472" s="14"/>
    </row>
    <row r="473" spans="1:10" ht="15" customHeight="1">
      <c r="A473" s="20" t="s">
        <v>91</v>
      </c>
      <c r="B473" s="24">
        <f aca="true" t="shared" si="33" ref="B473:G473">(B475*0.12)+(B475)</f>
        <v>0</v>
      </c>
      <c r="C473" s="24">
        <f t="shared" si="33"/>
        <v>334.88</v>
      </c>
      <c r="D473" s="24">
        <f t="shared" si="33"/>
        <v>427.84</v>
      </c>
      <c r="E473" s="24">
        <f t="shared" si="33"/>
        <v>260.96</v>
      </c>
      <c r="F473" s="24">
        <f t="shared" si="33"/>
        <v>212.8</v>
      </c>
      <c r="G473" s="24">
        <f t="shared" si="33"/>
        <v>159.04</v>
      </c>
      <c r="H473" s="71">
        <f>SUM(B473:G473)</f>
        <v>1395.52</v>
      </c>
      <c r="I473" s="93">
        <v>2096</v>
      </c>
      <c r="J473" s="14">
        <f>(H473-I473)/I473*(100)</f>
        <v>-33.41984732824427</v>
      </c>
    </row>
    <row r="474" spans="1:10" ht="15" customHeight="1">
      <c r="A474" s="23" t="s">
        <v>92</v>
      </c>
      <c r="B474" s="24"/>
      <c r="C474" s="24"/>
      <c r="D474" s="24"/>
      <c r="E474" s="24"/>
      <c r="F474" s="24"/>
      <c r="G474" s="51"/>
      <c r="H474" s="71"/>
      <c r="I474" s="93"/>
      <c r="J474" s="14"/>
    </row>
    <row r="475" spans="1:10" ht="15" customHeight="1">
      <c r="A475" s="23" t="s">
        <v>52</v>
      </c>
      <c r="B475" s="24"/>
      <c r="C475" s="24">
        <v>299</v>
      </c>
      <c r="D475" s="24">
        <v>382</v>
      </c>
      <c r="E475" s="24">
        <v>233</v>
      </c>
      <c r="F475" s="24">
        <v>190</v>
      </c>
      <c r="G475" s="51">
        <v>142</v>
      </c>
      <c r="H475" s="71">
        <f>SUM(B475:G475)</f>
        <v>1246</v>
      </c>
      <c r="I475" s="93">
        <v>1872</v>
      </c>
      <c r="J475" s="14">
        <f>(H475-I475)/I475*(100)</f>
        <v>-33.44017094017094</v>
      </c>
    </row>
    <row r="476" spans="1:10" ht="15" customHeight="1">
      <c r="A476" s="23" t="s">
        <v>53</v>
      </c>
      <c r="B476" s="24">
        <f aca="true" t="shared" si="34" ref="B476:G476">B473*75</f>
        <v>0</v>
      </c>
      <c r="C476" s="24">
        <f t="shared" si="34"/>
        <v>25116</v>
      </c>
      <c r="D476" s="24">
        <f t="shared" si="34"/>
        <v>32087.999999999996</v>
      </c>
      <c r="E476" s="24">
        <f t="shared" si="34"/>
        <v>19572</v>
      </c>
      <c r="F476" s="24">
        <f t="shared" si="34"/>
        <v>15960</v>
      </c>
      <c r="G476" s="24">
        <f t="shared" si="34"/>
        <v>11928</v>
      </c>
      <c r="H476" s="71">
        <f>SUM(B476:G476)</f>
        <v>104664</v>
      </c>
      <c r="I476" s="93">
        <v>157200</v>
      </c>
      <c r="J476" s="14">
        <f>(H476-I476)/I476*(100)</f>
        <v>-33.41984732824427</v>
      </c>
    </row>
    <row r="477" spans="1:10" ht="15" customHeight="1">
      <c r="A477" s="23" t="s">
        <v>54</v>
      </c>
      <c r="B477" s="24">
        <f aca="true" t="shared" si="35" ref="B477:G477">B473*45</f>
        <v>0</v>
      </c>
      <c r="C477" s="24">
        <f t="shared" si="35"/>
        <v>15069.6</v>
      </c>
      <c r="D477" s="24">
        <f t="shared" si="35"/>
        <v>19252.8</v>
      </c>
      <c r="E477" s="24">
        <f t="shared" si="35"/>
        <v>11743.199999999999</v>
      </c>
      <c r="F477" s="24">
        <f t="shared" si="35"/>
        <v>9576</v>
      </c>
      <c r="G477" s="24">
        <f t="shared" si="35"/>
        <v>7156.799999999999</v>
      </c>
      <c r="H477" s="71">
        <f>SUM(B477:G477)</f>
        <v>62798.399999999994</v>
      </c>
      <c r="I477" s="93">
        <v>94320</v>
      </c>
      <c r="J477" s="14">
        <f>(H477-I477)/I477*(100)</f>
        <v>-33.41984732824428</v>
      </c>
    </row>
    <row r="478" spans="1:10" ht="15" customHeight="1">
      <c r="A478" s="60"/>
      <c r="B478" s="24"/>
      <c r="C478" s="24"/>
      <c r="D478" s="24"/>
      <c r="E478" s="24"/>
      <c r="F478" s="24"/>
      <c r="G478" s="51"/>
      <c r="H478" s="79"/>
      <c r="I478" s="93"/>
      <c r="J478" s="14"/>
    </row>
    <row r="479" spans="1:10" ht="15" customHeight="1">
      <c r="A479" s="20" t="s">
        <v>180</v>
      </c>
      <c r="B479" s="24"/>
      <c r="C479" s="24"/>
      <c r="D479" s="24"/>
      <c r="E479" s="24"/>
      <c r="F479" s="24"/>
      <c r="G479" s="51"/>
      <c r="H479" s="79"/>
      <c r="I479" s="93"/>
      <c r="J479" s="14"/>
    </row>
    <row r="480" spans="1:10" ht="15" customHeight="1">
      <c r="A480" s="23" t="s">
        <v>188</v>
      </c>
      <c r="B480" s="24"/>
      <c r="C480" s="24"/>
      <c r="D480" s="24"/>
      <c r="E480" s="24"/>
      <c r="F480" s="24"/>
      <c r="G480" s="51"/>
      <c r="H480" s="79"/>
      <c r="I480" s="93"/>
      <c r="J480" s="14"/>
    </row>
    <row r="481" spans="1:10" ht="15" customHeight="1">
      <c r="A481" s="23" t="s">
        <v>52</v>
      </c>
      <c r="B481" s="24"/>
      <c r="C481" s="24"/>
      <c r="D481" s="24"/>
      <c r="E481" s="24"/>
      <c r="F481" s="24">
        <v>39</v>
      </c>
      <c r="G481" s="51"/>
      <c r="H481" s="71">
        <f>SUM(B481:G481)</f>
        <v>39</v>
      </c>
      <c r="I481" s="93"/>
      <c r="J481" s="14"/>
    </row>
    <row r="482" spans="1:10" ht="15" customHeight="1">
      <c r="A482" s="23" t="s">
        <v>53</v>
      </c>
      <c r="B482" s="24"/>
      <c r="C482" s="24"/>
      <c r="D482" s="24"/>
      <c r="E482" s="24"/>
      <c r="F482" s="24">
        <f>F481*90</f>
        <v>3510</v>
      </c>
      <c r="G482" s="51"/>
      <c r="H482" s="71">
        <f>SUM(B482:G482)</f>
        <v>3510</v>
      </c>
      <c r="I482" s="93"/>
      <c r="J482" s="14"/>
    </row>
    <row r="483" spans="1:10" ht="15" customHeight="1">
      <c r="A483" s="23" t="s">
        <v>54</v>
      </c>
      <c r="B483" s="24"/>
      <c r="C483" s="24"/>
      <c r="D483" s="24"/>
      <c r="E483" s="24"/>
      <c r="F483" s="24">
        <f>F481*45</f>
        <v>1755</v>
      </c>
      <c r="G483" s="51"/>
      <c r="H483" s="71">
        <f>SUM(B483:G483)</f>
        <v>1755</v>
      </c>
      <c r="I483" s="93"/>
      <c r="J483" s="14"/>
    </row>
    <row r="484" spans="1:10" ht="15" customHeight="1">
      <c r="A484" s="60"/>
      <c r="B484" s="24"/>
      <c r="C484" s="24"/>
      <c r="D484" s="24"/>
      <c r="E484" s="24"/>
      <c r="F484" s="24"/>
      <c r="G484" s="51"/>
      <c r="H484" s="79"/>
      <c r="I484" s="93"/>
      <c r="J484" s="14"/>
    </row>
    <row r="485" spans="1:10" ht="15" customHeight="1">
      <c r="A485" s="20" t="s">
        <v>181</v>
      </c>
      <c r="B485" s="24"/>
      <c r="C485" s="24"/>
      <c r="D485" s="24"/>
      <c r="E485" s="24"/>
      <c r="F485" s="24"/>
      <c r="G485" s="51"/>
      <c r="H485" s="79"/>
      <c r="I485" s="93"/>
      <c r="J485" s="14"/>
    </row>
    <row r="486" spans="1:10" ht="15" customHeight="1">
      <c r="A486" s="23"/>
      <c r="B486" s="24"/>
      <c r="C486" s="24"/>
      <c r="D486" s="24"/>
      <c r="E486" s="24"/>
      <c r="F486" s="24"/>
      <c r="G486" s="51"/>
      <c r="H486" s="79"/>
      <c r="I486" s="93"/>
      <c r="J486" s="14"/>
    </row>
    <row r="487" spans="1:10" ht="15" customHeight="1">
      <c r="A487" s="23" t="s">
        <v>82</v>
      </c>
      <c r="B487" s="24"/>
      <c r="C487" s="24">
        <v>4487099</v>
      </c>
      <c r="D487" s="24"/>
      <c r="E487" s="24">
        <v>5756787</v>
      </c>
      <c r="F487" s="24"/>
      <c r="G487" s="51"/>
      <c r="H487" s="71">
        <f aca="true" t="shared" si="36" ref="H487:H498">SUM(B487:G487)</f>
        <v>10243886</v>
      </c>
      <c r="I487" s="93">
        <v>9518333</v>
      </c>
      <c r="J487" s="14"/>
    </row>
    <row r="488" spans="1:10" ht="15" customHeight="1">
      <c r="A488" s="21" t="s">
        <v>143</v>
      </c>
      <c r="B488" s="24"/>
      <c r="C488" s="24">
        <v>426993</v>
      </c>
      <c r="D488" s="24"/>
      <c r="E488" s="24">
        <v>19459</v>
      </c>
      <c r="F488" s="24"/>
      <c r="G488" s="51"/>
      <c r="H488" s="71">
        <f t="shared" si="36"/>
        <v>446452</v>
      </c>
      <c r="I488" s="93">
        <v>435232</v>
      </c>
      <c r="J488" s="14"/>
    </row>
    <row r="489" spans="1:10" ht="15" customHeight="1">
      <c r="A489" s="21" t="s">
        <v>83</v>
      </c>
      <c r="B489" s="24"/>
      <c r="C489" s="24">
        <f>SUM(C487:C488)</f>
        <v>4914092</v>
      </c>
      <c r="D489" s="24"/>
      <c r="E489" s="24">
        <f>E488+E487</f>
        <v>5776246</v>
      </c>
      <c r="F489" s="24"/>
      <c r="G489" s="51"/>
      <c r="H489" s="71">
        <f t="shared" si="36"/>
        <v>10690338</v>
      </c>
      <c r="I489" s="93">
        <f>I488+I487</f>
        <v>9953565</v>
      </c>
      <c r="J489" s="14">
        <f>(H489-I489)/I489*(100)</f>
        <v>7.402101659053817</v>
      </c>
    </row>
    <row r="490" spans="1:10" ht="15" customHeight="1">
      <c r="A490" s="23" t="s">
        <v>89</v>
      </c>
      <c r="B490" s="24"/>
      <c r="C490" s="24">
        <v>21029751.2</v>
      </c>
      <c r="D490" s="24"/>
      <c r="E490" s="24">
        <v>25195226</v>
      </c>
      <c r="F490" s="24"/>
      <c r="G490" s="51"/>
      <c r="H490" s="71">
        <f t="shared" si="36"/>
        <v>46224977.2</v>
      </c>
      <c r="I490" s="93">
        <v>42024015</v>
      </c>
      <c r="J490" s="14">
        <f>(H490-I490)/I490*(100)</f>
        <v>9.99657505357354</v>
      </c>
    </row>
    <row r="491" spans="1:10" ht="15" customHeight="1">
      <c r="A491" s="23" t="s">
        <v>88</v>
      </c>
      <c r="B491" s="24"/>
      <c r="C491" s="24">
        <v>2258227</v>
      </c>
      <c r="D491" s="24"/>
      <c r="E491" s="24">
        <v>151628</v>
      </c>
      <c r="F491" s="24"/>
      <c r="G491" s="51"/>
      <c r="H491" s="71">
        <f t="shared" si="36"/>
        <v>2409855</v>
      </c>
      <c r="I491" s="93">
        <v>2231499</v>
      </c>
      <c r="J491" s="14"/>
    </row>
    <row r="492" spans="1:10" ht="15" customHeight="1">
      <c r="A492" s="21" t="s">
        <v>84</v>
      </c>
      <c r="B492" s="24"/>
      <c r="C492" s="24">
        <f>SUM(C490:C491)</f>
        <v>23287978.2</v>
      </c>
      <c r="D492" s="24"/>
      <c r="E492" s="24">
        <f>E491+E490</f>
        <v>25346854</v>
      </c>
      <c r="F492" s="24"/>
      <c r="G492" s="51"/>
      <c r="H492" s="71">
        <f t="shared" si="36"/>
        <v>48634832.2</v>
      </c>
      <c r="I492" s="93">
        <f>I491+I490</f>
        <v>44255514</v>
      </c>
      <c r="J492" s="14">
        <f>(H492-I492)/I492*(100)</f>
        <v>9.895531209964036</v>
      </c>
    </row>
    <row r="493" spans="1:10" ht="15.75" customHeight="1">
      <c r="A493" s="23" t="s">
        <v>85</v>
      </c>
      <c r="B493" s="24"/>
      <c r="C493" s="24">
        <v>16691069.65</v>
      </c>
      <c r="D493" s="24"/>
      <c r="E493" s="24">
        <v>19969462</v>
      </c>
      <c r="F493" s="24"/>
      <c r="G493" s="51"/>
      <c r="H493" s="71">
        <f t="shared" si="36"/>
        <v>36660531.65</v>
      </c>
      <c r="I493" s="93">
        <v>33525407</v>
      </c>
      <c r="J493" s="14">
        <f>(H493-I493)/I493*(100)</f>
        <v>9.351488708250427</v>
      </c>
    </row>
    <row r="494" spans="1:10" ht="15" customHeight="1">
      <c r="A494" s="23" t="s">
        <v>86</v>
      </c>
      <c r="B494" s="24"/>
      <c r="C494" s="24">
        <v>1806581.6</v>
      </c>
      <c r="D494" s="24"/>
      <c r="E494" s="24">
        <v>111755</v>
      </c>
      <c r="F494" s="24"/>
      <c r="G494" s="51"/>
      <c r="H494" s="71">
        <f t="shared" si="36"/>
        <v>1918336.6</v>
      </c>
      <c r="I494" s="93">
        <v>1786877</v>
      </c>
      <c r="J494" s="14">
        <f>(H494-I494)/I494*(100)</f>
        <v>7.35694734444509</v>
      </c>
    </row>
    <row r="495" spans="1:10" ht="15" customHeight="1">
      <c r="A495" s="21" t="s">
        <v>87</v>
      </c>
      <c r="B495" s="24"/>
      <c r="C495" s="24">
        <f>SUM(C493:C494)</f>
        <v>18497651.25</v>
      </c>
      <c r="D495" s="24"/>
      <c r="E495" s="24">
        <f>E494+E493</f>
        <v>20081217</v>
      </c>
      <c r="F495" s="24"/>
      <c r="G495" s="51"/>
      <c r="H495" s="71">
        <f t="shared" si="36"/>
        <v>38578868.25</v>
      </c>
      <c r="I495" s="93">
        <f>I494+I493</f>
        <v>35312284</v>
      </c>
      <c r="J495" s="14">
        <f>(H495-I495)/I495*(100)</f>
        <v>9.250560654756855</v>
      </c>
    </row>
    <row r="496" spans="1:10" ht="15" customHeight="1">
      <c r="A496" s="20" t="s">
        <v>102</v>
      </c>
      <c r="B496" s="24"/>
      <c r="C496" s="24"/>
      <c r="D496" s="24"/>
      <c r="E496" s="24"/>
      <c r="F496" s="24"/>
      <c r="G496" s="51"/>
      <c r="H496" s="71"/>
      <c r="I496" s="93"/>
      <c r="J496" s="14"/>
    </row>
    <row r="497" spans="1:10" ht="15" customHeight="1">
      <c r="A497" s="23" t="s">
        <v>57</v>
      </c>
      <c r="B497" s="24">
        <v>376134</v>
      </c>
      <c r="C497" s="24">
        <v>769073</v>
      </c>
      <c r="D497" s="24"/>
      <c r="E497" s="24">
        <v>2944080</v>
      </c>
      <c r="F497" s="24"/>
      <c r="G497" s="51"/>
      <c r="H497" s="71">
        <f t="shared" si="36"/>
        <v>4089287</v>
      </c>
      <c r="I497" s="93">
        <v>3573489</v>
      </c>
      <c r="J497" s="14">
        <f>(H497-I497)/I497*(100)</f>
        <v>14.434016727069817</v>
      </c>
    </row>
    <row r="498" spans="1:10" ht="15" customHeight="1">
      <c r="A498" s="23" t="s">
        <v>58</v>
      </c>
      <c r="B498" s="24">
        <f>B497*12</f>
        <v>4513608</v>
      </c>
      <c r="C498" s="24">
        <f>C497*12</f>
        <v>9228876</v>
      </c>
      <c r="D498" s="24"/>
      <c r="E498" s="24">
        <f>E497*12</f>
        <v>35328960</v>
      </c>
      <c r="F498" s="24"/>
      <c r="G498" s="51"/>
      <c r="H498" s="71">
        <f t="shared" si="36"/>
        <v>49071444</v>
      </c>
      <c r="I498" s="93">
        <v>42881868</v>
      </c>
      <c r="J498" s="14">
        <f>(H498-I498)/I498*(100)</f>
        <v>14.434016727069817</v>
      </c>
    </row>
    <row r="499" spans="1:10" ht="15" customHeight="1">
      <c r="A499" s="23"/>
      <c r="B499" s="24"/>
      <c r="C499" s="24"/>
      <c r="D499" s="24"/>
      <c r="E499" s="24"/>
      <c r="F499" s="24"/>
      <c r="G499" s="51"/>
      <c r="H499" s="79"/>
      <c r="I499" s="93"/>
      <c r="J499" s="14"/>
    </row>
    <row r="500" spans="1:10" ht="15" customHeight="1">
      <c r="A500" s="20" t="s">
        <v>59</v>
      </c>
      <c r="B500" s="24"/>
      <c r="C500" s="24"/>
      <c r="D500" s="24"/>
      <c r="E500" s="24"/>
      <c r="F500" s="24"/>
      <c r="G500" s="51"/>
      <c r="H500" s="79"/>
      <c r="I500" s="93"/>
      <c r="J500" s="14"/>
    </row>
    <row r="501" spans="1:10" ht="15" customHeight="1">
      <c r="A501" s="23" t="s">
        <v>60</v>
      </c>
      <c r="B501" s="24"/>
      <c r="C501" s="24">
        <v>4191</v>
      </c>
      <c r="D501" s="24"/>
      <c r="E501" s="24">
        <v>33467</v>
      </c>
      <c r="F501" s="24"/>
      <c r="G501" s="51"/>
      <c r="H501" s="71">
        <f>SUM(B501:G501)</f>
        <v>37658</v>
      </c>
      <c r="I501" s="93">
        <v>44277</v>
      </c>
      <c r="J501" s="14">
        <f>(H501-I501)/I501*(100)</f>
        <v>-14.949070623574318</v>
      </c>
    </row>
    <row r="502" spans="1:10" ht="15" customHeight="1">
      <c r="A502" s="23" t="s">
        <v>104</v>
      </c>
      <c r="B502" s="24"/>
      <c r="C502" s="24">
        <v>81977</v>
      </c>
      <c r="D502" s="24"/>
      <c r="E502" s="24">
        <v>543514</v>
      </c>
      <c r="F502" s="24"/>
      <c r="G502" s="24"/>
      <c r="H502" s="71">
        <f>SUM(B502:G502)</f>
        <v>625491</v>
      </c>
      <c r="I502" s="93">
        <v>641170</v>
      </c>
      <c r="J502" s="14">
        <f>(H502-I502)/I502*(100)</f>
        <v>-2.445373301932405</v>
      </c>
    </row>
    <row r="503" spans="1:10" ht="15" customHeight="1">
      <c r="A503" s="23" t="s">
        <v>54</v>
      </c>
      <c r="B503" s="24"/>
      <c r="C503" s="24">
        <v>66341.4</v>
      </c>
      <c r="D503" s="24"/>
      <c r="E503" s="24">
        <v>425667</v>
      </c>
      <c r="F503" s="24"/>
      <c r="G503" s="24"/>
      <c r="H503" s="71">
        <f>SUM(B503:G503)</f>
        <v>492008.4</v>
      </c>
      <c r="I503" s="93">
        <v>507936</v>
      </c>
      <c r="J503" s="14">
        <f>(H503-I503)/I503*(100)</f>
        <v>-3.1357493857493814</v>
      </c>
    </row>
    <row r="504" spans="2:10" ht="15" customHeight="1">
      <c r="B504" s="24"/>
      <c r="C504" s="24"/>
      <c r="D504" s="24"/>
      <c r="E504" s="24"/>
      <c r="F504" s="24"/>
      <c r="G504" s="24"/>
      <c r="H504" s="74"/>
      <c r="I504" s="93"/>
      <c r="J504" s="14"/>
    </row>
    <row r="505" spans="1:10" ht="15" customHeight="1">
      <c r="A505" s="20" t="s">
        <v>182</v>
      </c>
      <c r="B505" s="24"/>
      <c r="C505" s="24"/>
      <c r="D505" s="24"/>
      <c r="E505" s="51"/>
      <c r="F505" s="24"/>
      <c r="G505" s="24"/>
      <c r="H505" s="74"/>
      <c r="I505" s="93"/>
      <c r="J505" s="14"/>
    </row>
    <row r="506" spans="1:10" ht="15" customHeight="1">
      <c r="A506" s="23" t="s">
        <v>183</v>
      </c>
      <c r="B506" s="24"/>
      <c r="C506" s="24"/>
      <c r="D506" s="24"/>
      <c r="E506" s="23"/>
      <c r="F506" s="23"/>
      <c r="G506" s="23">
        <v>4575</v>
      </c>
      <c r="H506" s="71">
        <f>SUM(B506:G506)</f>
        <v>4575</v>
      </c>
      <c r="I506" s="93">
        <v>3476</v>
      </c>
      <c r="J506" s="14"/>
    </row>
    <row r="507" spans="1:10" ht="15" customHeight="1">
      <c r="A507" s="23" t="s">
        <v>104</v>
      </c>
      <c r="B507" s="24"/>
      <c r="C507" s="24"/>
      <c r="D507" s="24"/>
      <c r="E507" s="23"/>
      <c r="F507" s="23"/>
      <c r="G507" s="23">
        <v>22875</v>
      </c>
      <c r="H507" s="71">
        <f>SUM(B507:G507)</f>
        <v>22875</v>
      </c>
      <c r="I507" s="93">
        <v>17380</v>
      </c>
      <c r="J507" s="14"/>
    </row>
    <row r="508" spans="1:10" ht="15" customHeight="1">
      <c r="A508" s="23" t="s">
        <v>54</v>
      </c>
      <c r="B508" s="24"/>
      <c r="C508" s="24"/>
      <c r="D508" s="24"/>
      <c r="E508" s="23"/>
      <c r="F508" s="23"/>
      <c r="G508" s="23">
        <v>14869</v>
      </c>
      <c r="H508" s="71">
        <f>SUM(B508:G508)</f>
        <v>14869</v>
      </c>
      <c r="I508" s="93">
        <v>57875</v>
      </c>
      <c r="J508" s="14"/>
    </row>
    <row r="509" spans="1:10" ht="15" customHeight="1">
      <c r="A509" s="23"/>
      <c r="B509" s="24"/>
      <c r="C509" s="24"/>
      <c r="D509" s="24"/>
      <c r="E509" s="23"/>
      <c r="F509" s="23"/>
      <c r="G509" s="23"/>
      <c r="H509" s="71"/>
      <c r="I509" s="93"/>
      <c r="J509" s="14"/>
    </row>
    <row r="510" spans="1:10" ht="15" customHeight="1">
      <c r="A510" s="20" t="s">
        <v>184</v>
      </c>
      <c r="B510" s="24"/>
      <c r="C510" s="24"/>
      <c r="D510" s="24"/>
      <c r="E510" s="23"/>
      <c r="F510" s="23"/>
      <c r="G510" s="23"/>
      <c r="H510" s="71"/>
      <c r="I510" s="93"/>
      <c r="J510" s="14"/>
    </row>
    <row r="511" spans="1:10" ht="15" customHeight="1">
      <c r="A511" s="23" t="s">
        <v>185</v>
      </c>
      <c r="B511" s="24"/>
      <c r="C511" s="24"/>
      <c r="D511" s="24"/>
      <c r="E511" s="23"/>
      <c r="F511" s="23"/>
      <c r="G511" s="23">
        <v>9464</v>
      </c>
      <c r="H511" s="71">
        <f>SUM(B511:G511)</f>
        <v>9464</v>
      </c>
      <c r="I511" s="93">
        <v>8475</v>
      </c>
      <c r="J511" s="14"/>
    </row>
    <row r="512" spans="1:10" ht="15" customHeight="1">
      <c r="A512" s="23" t="s">
        <v>104</v>
      </c>
      <c r="B512" s="24"/>
      <c r="C512" s="24"/>
      <c r="D512" s="24"/>
      <c r="E512" s="23"/>
      <c r="F512" s="23"/>
      <c r="G512" s="23">
        <v>40979</v>
      </c>
      <c r="H512" s="71">
        <f>SUM(B512:G512)</f>
        <v>40979</v>
      </c>
      <c r="I512" s="93">
        <v>36697</v>
      </c>
      <c r="J512" s="14"/>
    </row>
    <row r="513" spans="1:10" ht="15" customHeight="1">
      <c r="A513" s="23" t="s">
        <v>54</v>
      </c>
      <c r="B513" s="24"/>
      <c r="C513" s="24"/>
      <c r="D513" s="24"/>
      <c r="E513" s="23"/>
      <c r="F513" s="23"/>
      <c r="G513" s="23">
        <v>32783</v>
      </c>
      <c r="H513" s="71">
        <f>SUM(B513:G513)</f>
        <v>32783</v>
      </c>
      <c r="I513" s="93">
        <v>29663</v>
      </c>
      <c r="J513" s="14"/>
    </row>
    <row r="514" spans="1:10" ht="15" customHeight="1">
      <c r="A514" s="23"/>
      <c r="B514" s="24"/>
      <c r="C514" s="24"/>
      <c r="D514" s="24"/>
      <c r="E514" s="23"/>
      <c r="F514" s="23"/>
      <c r="G514" s="23"/>
      <c r="H514" s="71"/>
      <c r="I514" s="93"/>
      <c r="J514" s="14"/>
    </row>
    <row r="515" spans="1:10" ht="15" customHeight="1">
      <c r="A515" s="23"/>
      <c r="B515" s="24"/>
      <c r="C515" s="24"/>
      <c r="D515" s="24"/>
      <c r="E515" s="23"/>
      <c r="F515" s="23"/>
      <c r="G515" s="23"/>
      <c r="H515" s="71"/>
      <c r="I515" s="93"/>
      <c r="J515" s="14"/>
    </row>
    <row r="516" spans="1:10" ht="15" customHeight="1">
      <c r="A516" s="20" t="s">
        <v>200</v>
      </c>
      <c r="B516" s="24">
        <f aca="true" t="shared" si="37" ref="B516:G516">(B518*0.15)+(B518)</f>
        <v>470.35</v>
      </c>
      <c r="C516" s="24">
        <f t="shared" si="37"/>
        <v>12109.5</v>
      </c>
      <c r="D516" s="24">
        <f t="shared" si="37"/>
        <v>549.7</v>
      </c>
      <c r="E516" s="24">
        <f t="shared" si="37"/>
        <v>10125.75</v>
      </c>
      <c r="F516" s="24">
        <f t="shared" si="37"/>
        <v>549.7</v>
      </c>
      <c r="G516" s="24">
        <f t="shared" si="37"/>
        <v>1428.3</v>
      </c>
      <c r="H516" s="71">
        <f aca="true" t="shared" si="38" ref="H516:H521">SUM(B516:G516)</f>
        <v>25233.300000000003</v>
      </c>
      <c r="I516" s="93">
        <v>24655</v>
      </c>
      <c r="J516" s="14">
        <f>(H516-I516)/I516*(100)</f>
        <v>2.345568850131831</v>
      </c>
    </row>
    <row r="517" spans="1:10" ht="15" customHeight="1">
      <c r="A517" s="23" t="s">
        <v>186</v>
      </c>
      <c r="B517" s="24"/>
      <c r="C517" s="24"/>
      <c r="D517" s="24"/>
      <c r="E517" s="23"/>
      <c r="F517" s="23"/>
      <c r="G517" s="23"/>
      <c r="H517" s="71"/>
      <c r="I517" s="93"/>
      <c r="J517" s="14"/>
    </row>
    <row r="518" spans="1:10" ht="15" customHeight="1">
      <c r="A518" s="23" t="s">
        <v>52</v>
      </c>
      <c r="B518" s="29">
        <v>409</v>
      </c>
      <c r="C518" s="24">
        <v>10530</v>
      </c>
      <c r="D518" s="24">
        <v>478</v>
      </c>
      <c r="E518" s="23">
        <v>8805</v>
      </c>
      <c r="F518" s="23">
        <v>478</v>
      </c>
      <c r="G518" s="23">
        <v>1242</v>
      </c>
      <c r="H518" s="71">
        <f t="shared" si="38"/>
        <v>21942</v>
      </c>
      <c r="I518" s="93">
        <v>21453</v>
      </c>
      <c r="J518" s="14">
        <f>(H518-I518)/I518*(100)</f>
        <v>2.2794014823101665</v>
      </c>
    </row>
    <row r="519" spans="1:10" ht="15" customHeight="1">
      <c r="A519" s="23" t="s">
        <v>53</v>
      </c>
      <c r="B519" s="24">
        <f aca="true" t="shared" si="39" ref="B519:G519">B516*200</f>
        <v>94070</v>
      </c>
      <c r="C519" s="24">
        <f t="shared" si="39"/>
        <v>2421900</v>
      </c>
      <c r="D519" s="24">
        <f t="shared" si="39"/>
        <v>109940.00000000001</v>
      </c>
      <c r="E519" s="24">
        <f t="shared" si="39"/>
        <v>2025150</v>
      </c>
      <c r="F519" s="24">
        <f t="shared" si="39"/>
        <v>109940.00000000001</v>
      </c>
      <c r="G519" s="24">
        <f t="shared" si="39"/>
        <v>285660</v>
      </c>
      <c r="H519" s="71">
        <f t="shared" si="38"/>
        <v>5046660</v>
      </c>
      <c r="I519" s="93">
        <v>4931000</v>
      </c>
      <c r="J519" s="14">
        <f>(H519-I519)/I519*(100)</f>
        <v>2.3455688501318193</v>
      </c>
    </row>
    <row r="520" spans="1:10" ht="15" customHeight="1">
      <c r="A520" s="23" t="s">
        <v>54</v>
      </c>
      <c r="B520" s="24">
        <f aca="true" t="shared" si="40" ref="B520:G520">B516*120</f>
        <v>56442</v>
      </c>
      <c r="C520" s="24">
        <f t="shared" si="40"/>
        <v>1453140</v>
      </c>
      <c r="D520" s="24">
        <f t="shared" si="40"/>
        <v>65964</v>
      </c>
      <c r="E520" s="24">
        <f t="shared" si="40"/>
        <v>1215090</v>
      </c>
      <c r="F520" s="24">
        <f t="shared" si="40"/>
        <v>65964</v>
      </c>
      <c r="G520" s="24">
        <f t="shared" si="40"/>
        <v>171396</v>
      </c>
      <c r="H520" s="71">
        <f t="shared" si="38"/>
        <v>3027996</v>
      </c>
      <c r="I520" s="93">
        <v>2958600</v>
      </c>
      <c r="J520" s="14">
        <f>(H520-I520)/I520*(100)</f>
        <v>2.3455688501318193</v>
      </c>
    </row>
    <row r="521" spans="1:10" ht="15" customHeight="1">
      <c r="A521" s="60" t="s">
        <v>103</v>
      </c>
      <c r="B521" s="24"/>
      <c r="C521" s="24"/>
      <c r="D521" s="24"/>
      <c r="E521" s="23"/>
      <c r="F521" s="23"/>
      <c r="G521" s="23"/>
      <c r="H521" s="71">
        <f t="shared" si="38"/>
        <v>0</v>
      </c>
      <c r="I521" s="93"/>
      <c r="J521" s="14"/>
    </row>
    <row r="522" spans="1:10" ht="15" customHeight="1">
      <c r="A522" s="23"/>
      <c r="B522" s="24"/>
      <c r="C522" s="24"/>
      <c r="D522" s="24"/>
      <c r="E522" s="23"/>
      <c r="F522" s="23"/>
      <c r="G522" s="23"/>
      <c r="H522" s="71"/>
      <c r="I522" s="93"/>
      <c r="J522" s="14"/>
    </row>
    <row r="523" spans="1:10" ht="15" customHeight="1">
      <c r="A523" s="20" t="s">
        <v>187</v>
      </c>
      <c r="B523" s="24"/>
      <c r="C523" s="24"/>
      <c r="D523" s="24"/>
      <c r="E523" s="24"/>
      <c r="F523" s="24"/>
      <c r="G523" s="24"/>
      <c r="H523" s="74"/>
      <c r="I523" s="93"/>
      <c r="J523" s="14"/>
    </row>
    <row r="524" spans="1:10" ht="15" customHeight="1">
      <c r="A524" s="23" t="s">
        <v>122</v>
      </c>
      <c r="B524" s="24">
        <v>7010</v>
      </c>
      <c r="C524" s="24">
        <v>13400</v>
      </c>
      <c r="D524" s="24">
        <v>625</v>
      </c>
      <c r="E524" s="51">
        <v>32750</v>
      </c>
      <c r="F524" s="24">
        <v>2700</v>
      </c>
      <c r="G524" s="24">
        <v>7895</v>
      </c>
      <c r="H524" s="71">
        <f>SUM(B524:G524)</f>
        <v>64380</v>
      </c>
      <c r="I524" s="93">
        <v>100100</v>
      </c>
      <c r="J524" s="14">
        <f>(H524-I524)/I524*(100)</f>
        <v>-35.684315684315685</v>
      </c>
    </row>
    <row r="525" spans="1:10" ht="15" customHeight="1">
      <c r="A525" s="23" t="s">
        <v>56</v>
      </c>
      <c r="B525" s="24"/>
      <c r="C525" s="24"/>
      <c r="D525" s="24">
        <v>26</v>
      </c>
      <c r="E525" s="51">
        <v>623</v>
      </c>
      <c r="F525" s="24"/>
      <c r="G525" s="24">
        <v>135</v>
      </c>
      <c r="H525" s="71">
        <f>SUM(B525:G525)</f>
        <v>784</v>
      </c>
      <c r="I525" s="93">
        <v>851</v>
      </c>
      <c r="J525" s="14">
        <f>(H525-I525)/I525*(100)</f>
        <v>-7.873090481786134</v>
      </c>
    </row>
    <row r="526" spans="1:9" ht="15" customHeight="1">
      <c r="A526" s="23" t="s">
        <v>145</v>
      </c>
      <c r="B526" s="24"/>
      <c r="C526" s="24"/>
      <c r="D526" s="24"/>
      <c r="E526" s="51">
        <v>125</v>
      </c>
      <c r="F526" s="24"/>
      <c r="G526" s="24"/>
      <c r="H526" s="71">
        <f>SUM(B526:G526)</f>
        <v>125</v>
      </c>
      <c r="I526" s="93"/>
    </row>
    <row r="527" spans="1:9" ht="15" customHeight="1">
      <c r="A527" s="23" t="s">
        <v>130</v>
      </c>
      <c r="B527" s="24"/>
      <c r="C527" s="24"/>
      <c r="D527" s="24"/>
      <c r="E527" s="51">
        <v>53</v>
      </c>
      <c r="F527" s="24"/>
      <c r="G527" s="24">
        <v>58</v>
      </c>
      <c r="H527" s="71"/>
      <c r="I527" s="93"/>
    </row>
    <row r="528" spans="1:9" ht="15" customHeight="1">
      <c r="A528" s="23"/>
      <c r="B528" s="24"/>
      <c r="C528" s="23"/>
      <c r="D528" s="23"/>
      <c r="E528" s="23"/>
      <c r="F528" s="23"/>
      <c r="G528" s="23"/>
      <c r="H528" s="71"/>
      <c r="I528" s="93"/>
    </row>
    <row r="529" ht="15" customHeight="1">
      <c r="I529" s="96"/>
    </row>
    <row r="530" spans="1:9" ht="14.25" customHeight="1">
      <c r="A530" s="43" t="s">
        <v>93</v>
      </c>
      <c r="I530" s="96"/>
    </row>
    <row r="531" spans="1:9" ht="14.25" customHeight="1">
      <c r="A531" s="43" t="s">
        <v>94</v>
      </c>
      <c r="I531" s="96"/>
    </row>
    <row r="532" spans="1:9" ht="14.25" customHeight="1">
      <c r="A532" s="43" t="s">
        <v>147</v>
      </c>
      <c r="I532" s="96"/>
    </row>
    <row r="533" spans="1:9" ht="14.25" customHeight="1">
      <c r="A533" s="43" t="s">
        <v>135</v>
      </c>
      <c r="I533" s="96"/>
    </row>
    <row r="534" spans="1:9" ht="14.25" customHeight="1">
      <c r="A534" s="43" t="s">
        <v>153</v>
      </c>
      <c r="I534" s="96"/>
    </row>
    <row r="535" spans="1:9" ht="14.25" customHeight="1">
      <c r="A535" s="43" t="s">
        <v>133</v>
      </c>
      <c r="B535" s="1" t="s">
        <v>119</v>
      </c>
      <c r="I535" s="96"/>
    </row>
    <row r="536" spans="1:9" ht="14.25" customHeight="1">
      <c r="A536" s="43" t="s">
        <v>134</v>
      </c>
      <c r="I536" s="96"/>
    </row>
    <row r="537" spans="1:9" ht="14.25" customHeight="1">
      <c r="A537" s="43" t="s">
        <v>136</v>
      </c>
      <c r="I537" s="96"/>
    </row>
    <row r="538" spans="1:9" ht="14.25" customHeight="1">
      <c r="A538" s="43" t="s">
        <v>149</v>
      </c>
      <c r="I538" s="96"/>
    </row>
    <row r="539" spans="1:9" ht="14.25" customHeight="1">
      <c r="A539" s="4" t="s">
        <v>160</v>
      </c>
      <c r="I539" s="96"/>
    </row>
    <row r="540" ht="14.25" customHeight="1">
      <c r="I540" s="96"/>
    </row>
    <row r="541" ht="14.25" customHeight="1">
      <c r="I541" s="96"/>
    </row>
    <row r="542" ht="14.25" customHeight="1">
      <c r="I542" s="96"/>
    </row>
    <row r="543" ht="14.25" customHeight="1">
      <c r="I543" s="96"/>
    </row>
    <row r="544" ht="14.25" customHeight="1">
      <c r="I544" s="96"/>
    </row>
    <row r="545" ht="14.25" customHeight="1">
      <c r="I545" s="96"/>
    </row>
    <row r="546" ht="14.25" customHeight="1">
      <c r="I546" s="96"/>
    </row>
    <row r="547" ht="14.25" customHeight="1">
      <c r="I547" s="96"/>
    </row>
    <row r="548" ht="14.25" customHeight="1">
      <c r="I548" s="96"/>
    </row>
    <row r="549" ht="14.25" customHeight="1">
      <c r="I549" s="96"/>
    </row>
    <row r="550" ht="14.25" customHeight="1">
      <c r="I550" s="96"/>
    </row>
    <row r="551" ht="14.25" customHeight="1">
      <c r="I551" s="96"/>
    </row>
    <row r="552" ht="14.25" customHeight="1">
      <c r="I552" s="96"/>
    </row>
    <row r="553" ht="14.25" customHeight="1">
      <c r="I553" s="96"/>
    </row>
    <row r="554" ht="14.25" customHeight="1">
      <c r="I554" s="96"/>
    </row>
    <row r="555" ht="14.25" customHeight="1">
      <c r="I555" s="96"/>
    </row>
    <row r="556" ht="14.25" customHeight="1">
      <c r="I556" s="96"/>
    </row>
    <row r="557" ht="14.25" customHeight="1">
      <c r="I557" s="96"/>
    </row>
    <row r="558" ht="14.25" customHeight="1">
      <c r="I558" s="96"/>
    </row>
    <row r="559" ht="14.25" customHeight="1">
      <c r="I559" s="96"/>
    </row>
    <row r="560" ht="14.25" customHeight="1">
      <c r="I560" s="96"/>
    </row>
    <row r="561" ht="14.25" customHeight="1">
      <c r="I561" s="96"/>
    </row>
    <row r="562" ht="14.25" customHeight="1">
      <c r="I562" s="96"/>
    </row>
    <row r="563" ht="14.25" customHeight="1">
      <c r="I563" s="96"/>
    </row>
    <row r="564" ht="14.25" customHeight="1">
      <c r="I564" s="96"/>
    </row>
    <row r="565" ht="14.25" customHeight="1">
      <c r="I565" s="96"/>
    </row>
    <row r="566" ht="14.25" customHeight="1">
      <c r="I566" s="96"/>
    </row>
    <row r="567" ht="14.25" customHeight="1">
      <c r="I567" s="96"/>
    </row>
    <row r="568" ht="14.25" customHeight="1">
      <c r="I568" s="96"/>
    </row>
    <row r="569" ht="14.25" customHeight="1">
      <c r="I569" s="96"/>
    </row>
    <row r="570" ht="14.25" customHeight="1">
      <c r="I570" s="96"/>
    </row>
    <row r="571" ht="14.25" customHeight="1">
      <c r="I571" s="96"/>
    </row>
    <row r="572" ht="14.25" customHeight="1">
      <c r="I572" s="96"/>
    </row>
    <row r="573" ht="14.25" customHeight="1">
      <c r="I573" s="96"/>
    </row>
    <row r="574" ht="14.25" customHeight="1">
      <c r="I574" s="96"/>
    </row>
    <row r="575" ht="14.25" customHeight="1">
      <c r="I575" s="96"/>
    </row>
    <row r="576" ht="14.25" customHeight="1">
      <c r="I576" s="96"/>
    </row>
    <row r="577" ht="14.25" customHeight="1">
      <c r="I577" s="96"/>
    </row>
    <row r="578" ht="14.25" customHeight="1">
      <c r="I578" s="96"/>
    </row>
    <row r="579" ht="14.25" customHeight="1">
      <c r="I579" s="96"/>
    </row>
    <row r="580" ht="14.25" customHeight="1">
      <c r="I580" s="96"/>
    </row>
    <row r="581" ht="14.25" customHeight="1">
      <c r="I581" s="96"/>
    </row>
    <row r="582" ht="14.25" customHeight="1">
      <c r="I582" s="96"/>
    </row>
    <row r="583" ht="14.25" customHeight="1">
      <c r="I583" s="96"/>
    </row>
    <row r="584" ht="14.25" customHeight="1">
      <c r="I584" s="96"/>
    </row>
    <row r="585" ht="14.25" customHeight="1">
      <c r="I585" s="96"/>
    </row>
    <row r="586" ht="14.25" customHeight="1">
      <c r="I586" s="96"/>
    </row>
    <row r="587" ht="14.25" customHeight="1">
      <c r="I587" s="96"/>
    </row>
    <row r="588" ht="14.25" customHeight="1">
      <c r="I588" s="96"/>
    </row>
    <row r="589" ht="14.25" customHeight="1">
      <c r="I589" s="96"/>
    </row>
    <row r="590" ht="14.25" customHeight="1">
      <c r="I590" s="96"/>
    </row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</sheetData>
  <sheetProtection/>
  <mergeCells count="9">
    <mergeCell ref="B22:G22"/>
    <mergeCell ref="B166:D166"/>
    <mergeCell ref="F166:G166"/>
    <mergeCell ref="B456:D456"/>
    <mergeCell ref="F456:G456"/>
    <mergeCell ref="B266:D266"/>
    <mergeCell ref="F266:G266"/>
    <mergeCell ref="B366:D366"/>
    <mergeCell ref="F366:G366"/>
  </mergeCells>
  <printOptions gridLines="1"/>
  <pageMargins left="0" right="0" top="0.32" bottom="0" header="0" footer="0"/>
  <pageSetup horizontalDpi="600" verticalDpi="600" orientation="portrait" scale="65" r:id="rId1"/>
  <headerFooter alignWithMargins="0">
    <oddHeader>&amp;R&amp;P  to &amp;N</oddHeader>
  </headerFooter>
  <rowBreaks count="5" manualBreakCount="5">
    <brk id="165" max="9" man="1"/>
    <brk id="233" max="9" man="1"/>
    <brk id="320" max="9" man="1"/>
    <brk id="385" max="9" man="1"/>
    <brk id="4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A.B.S Preferred Customer</dc:creator>
  <cp:keywords/>
  <dc:description/>
  <cp:lastModifiedBy>Alfonso Bautista</cp:lastModifiedBy>
  <cp:lastPrinted>2014-02-06T19:44:20Z</cp:lastPrinted>
  <dcterms:created xsi:type="dcterms:W3CDTF">1999-12-15T16:18:39Z</dcterms:created>
  <dcterms:modified xsi:type="dcterms:W3CDTF">2019-03-20T16:15:44Z</dcterms:modified>
  <cp:category/>
  <cp:version/>
  <cp:contentType/>
  <cp:contentStatus/>
</cp:coreProperties>
</file>