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485" windowHeight="7995" tabRatio="599" activeTab="1"/>
  </bookViews>
  <sheets>
    <sheet name="Prod2012" sheetId="1" r:id="rId1"/>
    <sheet name="series0012" sheetId="2" r:id="rId2"/>
  </sheets>
  <definedNames>
    <definedName name="_xlnm.Print_Area" localSheetId="0">'Prod2012'!$A$2:$J$526</definedName>
  </definedNames>
  <calcPr fullCalcOnLoad="1"/>
</workbook>
</file>

<file path=xl/sharedStrings.xml><?xml version="1.0" encoding="utf-8"?>
<sst xmlns="http://schemas.openxmlformats.org/spreadsheetml/2006/main" count="819" uniqueCount="307">
  <si>
    <t>MINISTRY OF AGRICULTURE AND FISHERIES</t>
  </si>
  <si>
    <t>DEFINITION OF PRODUCTS</t>
  </si>
  <si>
    <t>Cassava; Coco; Yam; Sweet Potato; Yam; Yampi</t>
  </si>
  <si>
    <t>PRODUCTS</t>
  </si>
  <si>
    <t>BLACK BEANS</t>
  </si>
  <si>
    <t>Milpa</t>
  </si>
  <si>
    <t>R.K. BEANS</t>
  </si>
  <si>
    <t xml:space="preserve">      Milpa:</t>
  </si>
  <si>
    <t xml:space="preserve">      Mechanized:</t>
  </si>
  <si>
    <t>COWPEA - (BLACKEYE PEAS)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</si>
  <si>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</si>
  <si>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</si>
  <si>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</si>
  <si>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</si>
  <si>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</si>
  <si>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</si>
  <si>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</si>
  <si>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</si>
  <si>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</si>
  <si>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</si>
  <si>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</si>
  <si>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</si>
  <si>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</si>
  <si>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</si>
  <si>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</si>
  <si>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</si>
  <si>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 xml:space="preserve">          Yield (L. Tons)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</si>
  <si>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</si>
  <si>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</si>
  <si>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</si>
  <si>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</si>
  <si>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</si>
  <si>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</si>
  <si>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</si>
  <si>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</si>
  <si>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</si>
  <si>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</si>
  <si>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</si>
  <si>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</si>
  <si>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</si>
  <si>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</si>
  <si>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</si>
  <si>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</si>
  <si>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</si>
  <si>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</si>
  <si>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</si>
  <si>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</si>
  <si>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</si>
  <si>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</si>
  <si>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</si>
  <si>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</si>
  <si>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</si>
  <si>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</si>
  <si>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</si>
  <si>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</si>
  <si>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</si>
  <si>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</si>
  <si>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</si>
  <si>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</si>
  <si>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</si>
  <si>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</si>
  <si>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</si>
  <si>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</si>
  <si>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</si>
  <si>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</si>
  <si>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</si>
  <si>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</si>
  <si>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</si>
  <si>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</si>
  <si>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Mechanized</t>
  </si>
  <si>
    <t xml:space="preserve">                         (33 lb Boxes)</t>
  </si>
  <si>
    <t xml:space="preserve">      1     GRAINS, BEANS, SUGAR</t>
  </si>
  <si>
    <t>Black Beans; R.K. Beans; Cowpea; Corn; Rice; Sorghum, Soybeans, Sugar</t>
  </si>
  <si>
    <t xml:space="preserve">      2     VEGETABLES</t>
  </si>
  <si>
    <t>Cabbage, Cucumber, Hot Pepper, Okra, Squash, Sweet pepper, Tomato, Irish Potatoes, Onion, Carrot</t>
  </si>
  <si>
    <t xml:space="preserve">      3     ROOT CROPS</t>
  </si>
  <si>
    <t xml:space="preserve">      4     TREE CROPS &amp; OTHER FRUITS</t>
  </si>
  <si>
    <t>Citrus - Orange/Grapefruit; Banana; Mangoes; Papayas - local/export, Peanuts, Plantains, Watermelon</t>
  </si>
  <si>
    <t>Coconut; Cocoa; Canteloupe; Honey Due Melon, Annato, Coffee, Avocado, Pineapple</t>
  </si>
  <si>
    <t xml:space="preserve">       5     LIVESTOCK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</si>
  <si>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</si>
  <si>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</si>
  <si>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</si>
  <si>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</si>
  <si>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</si>
  <si>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</si>
  <si>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</si>
  <si>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</si>
  <si>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</si>
  <si>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</si>
  <si>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</si>
  <si>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</si>
  <si>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</si>
  <si>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</si>
  <si>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</si>
  <si>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</si>
  <si>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</si>
  <si>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</si>
  <si>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</si>
  <si>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</si>
  <si>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</si>
  <si>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</si>
  <si>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</si>
  <si>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</si>
  <si>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Mech. Irrigated</t>
  </si>
  <si>
    <t>Production</t>
  </si>
  <si>
    <t>OTHER BEANS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</si>
  <si>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</si>
  <si>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</si>
  <si>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</si>
  <si>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</si>
  <si>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</si>
  <si>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</si>
  <si>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</si>
  <si>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</si>
  <si>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</si>
  <si>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</si>
  <si>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</si>
  <si>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</si>
  <si>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</si>
  <si>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</si>
  <si>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</si>
  <si>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</si>
  <si>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</si>
  <si>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</si>
  <si>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</si>
  <si>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</si>
  <si>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>BANANA (Exports  bxs)</t>
  </si>
  <si>
    <t xml:space="preserve">                         (26 lb Boxes)</t>
  </si>
  <si>
    <t xml:space="preserve">  </t>
  </si>
  <si>
    <t>Local Production</t>
  </si>
  <si>
    <t>Total Production (lbs)</t>
  </si>
  <si>
    <t>Total  Production (lbs)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</si>
  <si>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</si>
  <si>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</si>
  <si>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</si>
  <si>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</si>
  <si>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</si>
  <si>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</si>
  <si>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</si>
  <si>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</si>
  <si>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</si>
  <si>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</si>
  <si>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</si>
  <si>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</si>
  <si>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</si>
  <si>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</si>
  <si>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</si>
  <si>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</si>
  <si>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</si>
  <si>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</si>
  <si>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Local sales  (ONLY)</t>
  </si>
  <si>
    <t>Small Scale Processing (ONLY)</t>
  </si>
  <si>
    <t>No of Birds slaughtered by Others (ONLY)</t>
  </si>
  <si>
    <t>WHITE CORN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</si>
  <si>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</si>
  <si>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</si>
  <si>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</si>
  <si>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</si>
  <si>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</si>
  <si>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</si>
  <si>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</si>
  <si>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</si>
  <si>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</si>
  <si>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</si>
  <si>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</si>
  <si>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</si>
  <si>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</si>
  <si>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</si>
  <si>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Acres Harvested</t>
  </si>
  <si>
    <t>Acres harvested</t>
  </si>
  <si>
    <t>Note: Livestock Statistics are from DAC Report</t>
  </si>
  <si>
    <t>1.  CEREAL GRAINS</t>
  </si>
  <si>
    <t>CORN YELLOW</t>
  </si>
  <si>
    <t>2.  FRUITS</t>
  </si>
  <si>
    <t>3. GRAIN LEGUMES</t>
  </si>
  <si>
    <t>4. INDUSTRIAL CROPS</t>
  </si>
  <si>
    <t>5. MUSA Spp.</t>
  </si>
  <si>
    <t>Pelipita/Bluggoe</t>
  </si>
  <si>
    <t>6. ROOT CROPS</t>
  </si>
  <si>
    <t>7.  SPICE AND CONDIMENTS</t>
  </si>
  <si>
    <t>BLACK PEPPER</t>
  </si>
  <si>
    <t>VANILLA</t>
  </si>
  <si>
    <t>8. TREE CROPS</t>
  </si>
  <si>
    <t>CACAO</t>
  </si>
  <si>
    <t>OTHER CITRUS</t>
  </si>
  <si>
    <t>CRABOO</t>
  </si>
  <si>
    <t>SAPODILLA</t>
  </si>
  <si>
    <t>MAMEY</t>
  </si>
  <si>
    <t>GRAPES</t>
  </si>
  <si>
    <t>9. VEGETABLES</t>
  </si>
  <si>
    <t>Sweet corn</t>
  </si>
  <si>
    <t>11. SMALL RUMINANTS</t>
  </si>
  <si>
    <t>GOATS</t>
  </si>
  <si>
    <t>12. POULTRY</t>
  </si>
  <si>
    <t xml:space="preserve">     No. of  Ducks (Slaughtered)</t>
  </si>
  <si>
    <t>LOCAL CHICKEN</t>
  </si>
  <si>
    <t xml:space="preserve">     No. of  local chicken (Slaughtered)</t>
  </si>
  <si>
    <t>Pig population (heads)</t>
  </si>
  <si>
    <t>14. HONEY</t>
  </si>
  <si>
    <t>Goat population (heads)</t>
  </si>
  <si>
    <t>LIVESTOCK</t>
  </si>
  <si>
    <t>Corozal</t>
  </si>
  <si>
    <t>Owalk</t>
  </si>
  <si>
    <t>Belize</t>
  </si>
  <si>
    <t>Cayo</t>
  </si>
  <si>
    <t>Stn Creek</t>
  </si>
  <si>
    <t>Toledo</t>
  </si>
  <si>
    <t>Date:</t>
  </si>
  <si>
    <t>PINTO BEANS</t>
  </si>
  <si>
    <t>Total  Production (Bunches)</t>
  </si>
  <si>
    <t>Purchase by Processor</t>
  </si>
  <si>
    <t>13. SWINE     Adjusted</t>
  </si>
  <si>
    <t>Lime/Lemon Export (lbs)</t>
  </si>
  <si>
    <t>Riverside</t>
  </si>
  <si>
    <t>little belize</t>
  </si>
  <si>
    <t>DUCKS Popn</t>
  </si>
  <si>
    <t>Percentage</t>
  </si>
  <si>
    <t>Change</t>
  </si>
  <si>
    <t>10.     LARGE RUMINANTS Adjusted</t>
  </si>
  <si>
    <t>Other Farmers</t>
  </si>
  <si>
    <t>CARDI/StMagaret (lbs)</t>
  </si>
  <si>
    <t>`</t>
  </si>
  <si>
    <t xml:space="preserve">GRAINS, BEANS </t>
  </si>
  <si>
    <t xml:space="preserve">Mechanized </t>
  </si>
  <si>
    <t xml:space="preserve">     Production (lbs)</t>
  </si>
  <si>
    <t xml:space="preserve">      Acres</t>
  </si>
  <si>
    <t xml:space="preserve">       Yield (lb)</t>
  </si>
  <si>
    <t xml:space="preserve">      Yield</t>
  </si>
  <si>
    <t>Total Production</t>
  </si>
  <si>
    <t>Total Acres</t>
  </si>
  <si>
    <t xml:space="preserve">           Production (lbs)</t>
  </si>
  <si>
    <t xml:space="preserve">           Acres</t>
  </si>
  <si>
    <t xml:space="preserve">          Yield (lb)</t>
  </si>
  <si>
    <t xml:space="preserve">           Yield (lbs)</t>
  </si>
  <si>
    <t>Total production</t>
  </si>
  <si>
    <t>total acres</t>
  </si>
  <si>
    <t>COWPEA(Blackeye peas)</t>
  </si>
  <si>
    <t xml:space="preserve">     Acres</t>
  </si>
  <si>
    <t xml:space="preserve">    Yield (lb)</t>
  </si>
  <si>
    <t xml:space="preserve">Production </t>
  </si>
  <si>
    <t>CORN</t>
  </si>
  <si>
    <t xml:space="preserve">         Yield (lb)</t>
  </si>
  <si>
    <t>total production</t>
  </si>
  <si>
    <t>Total acres</t>
  </si>
  <si>
    <t xml:space="preserve">     Yield (lb)</t>
  </si>
  <si>
    <t>Total Production  (Sugarcane)</t>
  </si>
  <si>
    <t>BELIZE SUGAR INDUSTRY</t>
  </si>
  <si>
    <t>PETROJAM</t>
  </si>
  <si>
    <t xml:space="preserve">          Sugarcane (L.Tons)</t>
  </si>
  <si>
    <t xml:space="preserve">     H.T. Molasses (L. Tons)</t>
  </si>
  <si>
    <t xml:space="preserve">     C.J.M. (L. Tons)</t>
  </si>
  <si>
    <t>VEGETABLES</t>
  </si>
  <si>
    <t>HOT PEPPER</t>
  </si>
  <si>
    <t>SWEET PEPPER</t>
  </si>
  <si>
    <t>STRING BEANS</t>
  </si>
  <si>
    <t>LETTUCE</t>
  </si>
  <si>
    <t>CHINESE CABBAGE</t>
  </si>
  <si>
    <t>CAULIFLOWER</t>
  </si>
  <si>
    <t>BROCCOLI</t>
  </si>
  <si>
    <t>CELERY</t>
  </si>
  <si>
    <t>CHO_CHO</t>
  </si>
  <si>
    <t>SWEET CORN</t>
  </si>
  <si>
    <t>3.  ROOT CROP</t>
  </si>
  <si>
    <t>COCOA YAMS</t>
  </si>
  <si>
    <t>JICAMA</t>
  </si>
  <si>
    <t>TREE CROPS AND OTHER FRUITS</t>
  </si>
  <si>
    <t xml:space="preserve">     Orange:</t>
  </si>
  <si>
    <t xml:space="preserve">          Yield </t>
  </si>
  <si>
    <t xml:space="preserve">     Grapefruit:</t>
  </si>
  <si>
    <t xml:space="preserve">        Yield</t>
  </si>
  <si>
    <t>BANANA (Exports) bxs</t>
  </si>
  <si>
    <t xml:space="preserve">                                  (33 lb boxes)</t>
  </si>
  <si>
    <t xml:space="preserve">                       (26 lb Boxes)</t>
  </si>
  <si>
    <t xml:space="preserve">     Yield</t>
  </si>
  <si>
    <t>APPLE BANANA</t>
  </si>
  <si>
    <t xml:space="preserve">          Production ( Bunches)</t>
  </si>
  <si>
    <t xml:space="preserve">        Yield (Bunches/acre)</t>
  </si>
  <si>
    <t xml:space="preserve">     Yield  (lb)</t>
  </si>
  <si>
    <t>PAPAYA (LOCAL)</t>
  </si>
  <si>
    <t>PAPAYA (EXPORT)</t>
  </si>
  <si>
    <t xml:space="preserve">     Production (lb)</t>
  </si>
  <si>
    <t xml:space="preserve">     Production (Bunches)</t>
  </si>
  <si>
    <t xml:space="preserve">     Production (Nuts)</t>
  </si>
  <si>
    <t xml:space="preserve">     Yield (Nuts)</t>
  </si>
  <si>
    <t>COCOA</t>
  </si>
  <si>
    <t>HONEY DEW MELON</t>
  </si>
  <si>
    <t xml:space="preserve">      Production (lbs)</t>
  </si>
  <si>
    <t xml:space="preserve">      Yield (lb)</t>
  </si>
  <si>
    <t>CATTLE</t>
  </si>
  <si>
    <t>N/A</t>
  </si>
  <si>
    <t>HONEY</t>
  </si>
  <si>
    <t xml:space="preserve">     Production</t>
  </si>
  <si>
    <t xml:space="preserve">     Yield (lbs/Hive)</t>
  </si>
  <si>
    <t>PIGS</t>
  </si>
  <si>
    <t xml:space="preserve">     Pig Population (Heads):</t>
  </si>
  <si>
    <t>POULTRY</t>
  </si>
  <si>
    <t xml:space="preserve">     Broiler Population</t>
  </si>
  <si>
    <t xml:space="preserve">     No. of Birds (Slaughtered)</t>
  </si>
  <si>
    <t>LAYERS</t>
  </si>
  <si>
    <t>SHEEP adjusted</t>
  </si>
  <si>
    <t>AGRICULTURAL PRODUCTION STATISTICS FOR 2012</t>
  </si>
  <si>
    <t>S/Lookout</t>
  </si>
  <si>
    <t>Other (K&amp;D)</t>
  </si>
  <si>
    <t>Revised</t>
  </si>
  <si>
    <t>Dated 27 March 2013</t>
  </si>
  <si>
    <t>2012 (P)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</si>
</sst>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#,##0.0_);\(#,##0.0\)"/>
    <numFmt numFmtId="171" formatCode="#,##0.000_);\(#,##0.000\)"/>
    <numFmt numFmtId="172" formatCode="#,##0.0000_);\(#,##0.0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;[Red]#,##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0.0%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h:mm:ss\ AM/PM"/>
  </numFmts>
  <fonts count="64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Helv"/>
      <family val="0"/>
    </font>
    <font>
      <b/>
      <sz val="12"/>
      <color indexed="12"/>
      <name val="Times New Roman"/>
      <family val="1"/>
    </font>
    <font>
      <b/>
      <sz val="10"/>
      <color indexed="12"/>
      <name val="Helv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left"/>
      <protection/>
    </xf>
    <xf numFmtId="3" fontId="4" fillId="0" borderId="11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 applyProtection="1">
      <alignment horizontal="left"/>
      <protection/>
    </xf>
    <xf numFmtId="3" fontId="4" fillId="0" borderId="11" xfId="0" applyNumberFormat="1" applyFont="1" applyFill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4" fillId="0" borderId="14" xfId="0" applyNumberFormat="1" applyFont="1" applyBorder="1" applyAlignment="1">
      <alignment horizontal="center"/>
    </xf>
    <xf numFmtId="3" fontId="6" fillId="0" borderId="14" xfId="0" applyNumberFormat="1" applyFont="1" applyFill="1" applyBorder="1" applyAlignment="1" applyProtection="1">
      <alignment horizontal="left"/>
      <protection/>
    </xf>
    <xf numFmtId="3" fontId="4" fillId="0" borderId="14" xfId="0" applyNumberFormat="1" applyFont="1" applyFill="1" applyBorder="1" applyAlignment="1" applyProtection="1">
      <alignment horizontal="left"/>
      <protection/>
    </xf>
    <xf numFmtId="3" fontId="6" fillId="0" borderId="12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33" borderId="15" xfId="0" applyNumberFormat="1" applyFont="1" applyFill="1" applyBorder="1" applyAlignment="1" applyProtection="1">
      <alignment horizontal="left"/>
      <protection/>
    </xf>
    <xf numFmtId="3" fontId="4" fillId="33" borderId="15" xfId="0" applyNumberFormat="1" applyFont="1" applyFill="1" applyBorder="1" applyAlignment="1" applyProtection="1">
      <alignment horizontal="center"/>
      <protection/>
    </xf>
    <xf numFmtId="3" fontId="6" fillId="33" borderId="15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 applyProtection="1">
      <alignment horizontal="center"/>
      <protection/>
    </xf>
    <xf numFmtId="3" fontId="4" fillId="0" borderId="15" xfId="0" applyNumberFormat="1" applyFont="1" applyBorder="1" applyAlignment="1" applyProtection="1">
      <alignment horizontal="center"/>
      <protection/>
    </xf>
    <xf numFmtId="3" fontId="4" fillId="35" borderId="0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 applyProtection="1">
      <alignment horizontal="left"/>
      <protection/>
    </xf>
    <xf numFmtId="3" fontId="4" fillId="0" borderId="17" xfId="0" applyNumberFormat="1" applyFont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3" fontId="5" fillId="0" borderId="17" xfId="0" applyNumberFormat="1" applyFont="1" applyFill="1" applyBorder="1" applyAlignment="1" applyProtection="1">
      <alignment horizontal="left"/>
      <protection/>
    </xf>
    <xf numFmtId="3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7" fillId="0" borderId="15" xfId="0" applyNumberFormat="1" applyFont="1" applyBorder="1" applyAlignment="1" applyProtection="1">
      <alignment horizontal="left"/>
      <protection/>
    </xf>
    <xf numFmtId="3" fontId="7" fillId="0" borderId="15" xfId="0" applyNumberFormat="1" applyFont="1" applyFill="1" applyBorder="1" applyAlignment="1" applyProtection="1">
      <alignment horizontal="center"/>
      <protection/>
    </xf>
    <xf numFmtId="3" fontId="9" fillId="34" borderId="15" xfId="0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Fill="1" applyBorder="1" applyAlignment="1" applyProtection="1">
      <alignment horizontal="center"/>
      <protection/>
    </xf>
    <xf numFmtId="3" fontId="7" fillId="0" borderId="15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42" applyNumberFormat="1" applyFont="1" applyFill="1" applyBorder="1" applyAlignment="1">
      <alignment horizontal="center"/>
    </xf>
    <xf numFmtId="184" fontId="9" fillId="0" borderId="15" xfId="0" applyNumberFormat="1" applyFont="1" applyFill="1" applyBorder="1" applyAlignment="1" applyProtection="1">
      <alignment horizontal="center"/>
      <protection/>
    </xf>
    <xf numFmtId="3" fontId="10" fillId="0" borderId="15" xfId="0" applyNumberFormat="1" applyFont="1" applyFill="1" applyBorder="1" applyAlignment="1" applyProtection="1">
      <alignment horizontal="center"/>
      <protection/>
    </xf>
    <xf numFmtId="3" fontId="7" fillId="35" borderId="15" xfId="0" applyNumberFormat="1" applyFont="1" applyFill="1" applyBorder="1" applyAlignment="1" applyProtection="1">
      <alignment horizontal="center"/>
      <protection/>
    </xf>
    <xf numFmtId="3" fontId="7" fillId="36" borderId="15" xfId="0" applyNumberFormat="1" applyFont="1" applyFill="1" applyBorder="1" applyAlignment="1" applyProtection="1">
      <alignment horizontal="center"/>
      <protection/>
    </xf>
    <xf numFmtId="3" fontId="7" fillId="0" borderId="15" xfId="42" applyNumberFormat="1" applyFont="1" applyFill="1" applyBorder="1" applyAlignment="1">
      <alignment horizontal="center"/>
    </xf>
    <xf numFmtId="3" fontId="7" fillId="0" borderId="15" xfId="42" applyNumberFormat="1" applyFont="1" applyFill="1" applyBorder="1" applyAlignment="1" applyProtection="1">
      <alignment horizontal="center"/>
      <protection/>
    </xf>
    <xf numFmtId="3" fontId="9" fillId="0" borderId="15" xfId="42" applyNumberFormat="1" applyFont="1" applyFill="1" applyBorder="1" applyAlignment="1" applyProtection="1">
      <alignment horizontal="center"/>
      <protection/>
    </xf>
    <xf numFmtId="184" fontId="9" fillId="0" borderId="15" xfId="42" applyNumberFormat="1" applyFont="1" applyFill="1" applyBorder="1" applyAlignment="1" applyProtection="1">
      <alignment horizontal="center"/>
      <protection/>
    </xf>
    <xf numFmtId="4" fontId="9" fillId="0" borderId="15" xfId="42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Border="1" applyAlignment="1">
      <alignment horizontal="center"/>
    </xf>
    <xf numFmtId="3" fontId="13" fillId="0" borderId="15" xfId="0" applyNumberFormat="1" applyFont="1" applyBorder="1" applyAlignment="1" applyProtection="1">
      <alignment horizontal="left"/>
      <protection/>
    </xf>
    <xf numFmtId="3" fontId="9" fillId="0" borderId="15" xfId="0" applyNumberFormat="1" applyFont="1" applyBorder="1" applyAlignment="1" applyProtection="1">
      <alignment horizontal="center"/>
      <protection/>
    </xf>
    <xf numFmtId="3" fontId="7" fillId="0" borderId="15" xfId="0" applyNumberFormat="1" applyFont="1" applyBorder="1" applyAlignment="1" applyProtection="1">
      <alignment horizontal="center"/>
      <protection/>
    </xf>
    <xf numFmtId="3" fontId="11" fillId="36" borderId="15" xfId="0" applyNumberFormat="1" applyFont="1" applyFill="1" applyBorder="1" applyAlignment="1" applyProtection="1">
      <alignment horizontal="left"/>
      <protection/>
    </xf>
    <xf numFmtId="3" fontId="15" fillId="0" borderId="15" xfId="0" applyNumberFormat="1" applyFont="1" applyFill="1" applyBorder="1" applyAlignment="1" applyProtection="1">
      <alignment horizontal="center"/>
      <protection/>
    </xf>
    <xf numFmtId="3" fontId="14" fillId="0" borderId="15" xfId="0" applyNumberFormat="1" applyFont="1" applyBorder="1" applyAlignment="1" applyProtection="1">
      <alignment horizontal="left"/>
      <protection/>
    </xf>
    <xf numFmtId="3" fontId="14" fillId="36" borderId="15" xfId="0" applyNumberFormat="1" applyFont="1" applyFill="1" applyBorder="1" applyAlignment="1" applyProtection="1">
      <alignment horizontal="left"/>
      <protection/>
    </xf>
    <xf numFmtId="3" fontId="14" fillId="34" borderId="15" xfId="0" applyNumberFormat="1" applyFont="1" applyFill="1" applyBorder="1" applyAlignment="1" applyProtection="1">
      <alignment horizontal="left"/>
      <protection/>
    </xf>
    <xf numFmtId="3" fontId="15" fillId="0" borderId="15" xfId="42" applyNumberFormat="1" applyFont="1" applyFill="1" applyBorder="1" applyAlignment="1" applyProtection="1">
      <alignment horizontal="center"/>
      <protection/>
    </xf>
    <xf numFmtId="4" fontId="9" fillId="0" borderId="15" xfId="0" applyNumberFormat="1" applyFont="1" applyFill="1" applyBorder="1" applyAlignment="1" applyProtection="1">
      <alignment horizontal="center"/>
      <protection/>
    </xf>
    <xf numFmtId="3" fontId="12" fillId="35" borderId="15" xfId="0" applyNumberFormat="1" applyFont="1" applyFill="1" applyBorder="1" applyAlignment="1" applyProtection="1">
      <alignment horizontal="center"/>
      <protection/>
    </xf>
    <xf numFmtId="4" fontId="15" fillId="0" borderId="15" xfId="42" applyNumberFormat="1" applyFont="1" applyFill="1" applyBorder="1" applyAlignment="1" applyProtection="1">
      <alignment horizontal="center"/>
      <protection/>
    </xf>
    <xf numFmtId="3" fontId="15" fillId="34" borderId="15" xfId="42" applyNumberFormat="1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horizontal="left"/>
      <protection/>
    </xf>
    <xf numFmtId="184" fontId="15" fillId="0" borderId="15" xfId="0" applyNumberFormat="1" applyFont="1" applyFill="1" applyBorder="1" applyAlignment="1" applyProtection="1">
      <alignment horizontal="center"/>
      <protection/>
    </xf>
    <xf numFmtId="184" fontId="15" fillId="0" borderId="15" xfId="42" applyNumberFormat="1" applyFont="1" applyFill="1" applyBorder="1" applyAlignment="1">
      <alignment horizontal="center"/>
    </xf>
    <xf numFmtId="3" fontId="13" fillId="34" borderId="15" xfId="0" applyNumberFormat="1" applyFont="1" applyFill="1" applyBorder="1" applyAlignment="1" applyProtection="1">
      <alignment horizontal="left"/>
      <protection/>
    </xf>
    <xf numFmtId="3" fontId="13" fillId="33" borderId="15" xfId="0" applyNumberFormat="1" applyFont="1" applyFill="1" applyBorder="1" applyAlignment="1" applyProtection="1">
      <alignment horizontal="left"/>
      <protection/>
    </xf>
    <xf numFmtId="3" fontId="7" fillId="34" borderId="15" xfId="0" applyNumberFormat="1" applyFont="1" applyFill="1" applyBorder="1" applyAlignment="1" applyProtection="1">
      <alignment horizontal="left"/>
      <protection/>
    </xf>
    <xf numFmtId="3" fontId="9" fillId="36" borderId="15" xfId="0" applyNumberFormat="1" applyFont="1" applyFill="1" applyBorder="1" applyAlignment="1" applyProtection="1">
      <alignment horizontal="center"/>
      <protection/>
    </xf>
    <xf numFmtId="4" fontId="9" fillId="0" borderId="15" xfId="42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 applyProtection="1" quotePrefix="1">
      <alignment horizontal="center"/>
      <protection/>
    </xf>
    <xf numFmtId="3" fontId="9" fillId="0" borderId="15" xfId="42" applyNumberFormat="1" applyFont="1" applyFill="1" applyBorder="1" applyAlignment="1" applyProtection="1" quotePrefix="1">
      <alignment horizontal="center"/>
      <protection/>
    </xf>
    <xf numFmtId="3" fontId="9" fillId="0" borderId="15" xfId="42" applyNumberFormat="1" applyFont="1" applyFill="1" applyBorder="1" applyAlignment="1" quotePrefix="1">
      <alignment horizontal="center"/>
    </xf>
    <xf numFmtId="3" fontId="4" fillId="0" borderId="0" xfId="0" applyNumberFormat="1" applyFont="1" applyBorder="1" applyAlignment="1">
      <alignment horizontal="left"/>
    </xf>
    <xf numFmtId="3" fontId="16" fillId="34" borderId="15" xfId="0" applyNumberFormat="1" applyFont="1" applyFill="1" applyBorder="1" applyAlignment="1" applyProtection="1">
      <alignment horizontal="left"/>
      <protection/>
    </xf>
    <xf numFmtId="3" fontId="17" fillId="0" borderId="15" xfId="0" applyNumberFormat="1" applyFont="1" applyBorder="1" applyAlignment="1" applyProtection="1">
      <alignment horizontal="left"/>
      <protection/>
    </xf>
    <xf numFmtId="3" fontId="15" fillId="0" borderId="15" xfId="42" applyNumberFormat="1" applyFont="1" applyFill="1" applyBorder="1" applyAlignment="1" quotePrefix="1">
      <alignment horizontal="center"/>
    </xf>
    <xf numFmtId="3" fontId="18" fillId="0" borderId="15" xfId="0" applyNumberFormat="1" applyFont="1" applyBorder="1" applyAlignment="1" applyProtection="1">
      <alignment horizontal="left"/>
      <protection/>
    </xf>
    <xf numFmtId="3" fontId="19" fillId="34" borderId="15" xfId="0" applyNumberFormat="1" applyFont="1" applyFill="1" applyBorder="1" applyAlignment="1" applyProtection="1">
      <alignment horizontal="left"/>
      <protection/>
    </xf>
    <xf numFmtId="3" fontId="19" fillId="0" borderId="15" xfId="0" applyNumberFormat="1" applyFont="1" applyBorder="1" applyAlignment="1" applyProtection="1">
      <alignment horizontal="left"/>
      <protection/>
    </xf>
    <xf numFmtId="3" fontId="15" fillId="0" borderId="15" xfId="42" applyNumberFormat="1" applyFont="1" applyFill="1" applyBorder="1" applyAlignment="1">
      <alignment horizontal="center"/>
    </xf>
    <xf numFmtId="3" fontId="7" fillId="36" borderId="1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 horizontal="left"/>
    </xf>
    <xf numFmtId="4" fontId="7" fillId="0" borderId="15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left"/>
      <protection/>
    </xf>
    <xf numFmtId="3" fontId="18" fillId="0" borderId="15" xfId="0" applyNumberFormat="1" applyFont="1" applyFill="1" applyBorder="1" applyAlignment="1" applyProtection="1">
      <alignment horizontal="center"/>
      <protection/>
    </xf>
    <xf numFmtId="3" fontId="20" fillId="0" borderId="15" xfId="0" applyNumberFormat="1" applyFont="1" applyFill="1" applyBorder="1" applyAlignment="1" applyProtection="1">
      <alignment horizontal="center"/>
      <protection/>
    </xf>
    <xf numFmtId="3" fontId="14" fillId="0" borderId="15" xfId="0" applyNumberFormat="1" applyFont="1" applyFill="1" applyBorder="1" applyAlignment="1" applyProtection="1">
      <alignment horizontal="center"/>
      <protection/>
    </xf>
    <xf numFmtId="3" fontId="22" fillId="0" borderId="15" xfId="0" applyNumberFormat="1" applyFont="1" applyFill="1" applyBorder="1" applyAlignment="1" applyProtection="1">
      <alignment horizontal="center"/>
      <protection/>
    </xf>
    <xf numFmtId="0" fontId="23" fillId="0" borderId="15" xfId="0" applyFont="1" applyBorder="1" applyAlignment="1">
      <alignment horizontal="center"/>
    </xf>
    <xf numFmtId="4" fontId="7" fillId="0" borderId="15" xfId="0" applyNumberFormat="1" applyFont="1" applyFill="1" applyBorder="1" applyAlignment="1" applyProtection="1">
      <alignment horizontal="center"/>
      <protection/>
    </xf>
    <xf numFmtId="3" fontId="7" fillId="37" borderId="15" xfId="0" applyNumberFormat="1" applyFont="1" applyFill="1" applyBorder="1" applyAlignment="1" applyProtection="1">
      <alignment horizontal="center"/>
      <protection/>
    </xf>
    <xf numFmtId="3" fontId="14" fillId="37" borderId="15" xfId="0" applyNumberFormat="1" applyFont="1" applyFill="1" applyBorder="1" applyAlignment="1" applyProtection="1">
      <alignment horizontal="center"/>
      <protection/>
    </xf>
    <xf numFmtId="3" fontId="19" fillId="0" borderId="15" xfId="0" applyNumberFormat="1" applyFont="1" applyFill="1" applyBorder="1" applyAlignment="1" applyProtection="1">
      <alignment horizontal="center"/>
      <protection/>
    </xf>
    <xf numFmtId="184" fontId="9" fillId="0" borderId="15" xfId="42" applyNumberFormat="1" applyFont="1" applyFill="1" applyBorder="1" applyAlignment="1" applyProtection="1" quotePrefix="1">
      <alignment horizontal="center"/>
      <protection/>
    </xf>
    <xf numFmtId="3" fontId="14" fillId="0" borderId="0" xfId="0" applyNumberFormat="1" applyFont="1" applyFill="1" applyBorder="1" applyAlignment="1">
      <alignment horizontal="left"/>
    </xf>
    <xf numFmtId="3" fontId="18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 applyProtection="1" quotePrefix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42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Border="1" applyAlignment="1">
      <alignment horizontal="center"/>
    </xf>
    <xf numFmtId="184" fontId="9" fillId="0" borderId="10" xfId="0" applyNumberFormat="1" applyFont="1" applyFill="1" applyBorder="1" applyAlignment="1" applyProtection="1">
      <alignment horizontal="center"/>
      <protection/>
    </xf>
    <xf numFmtId="3" fontId="9" fillId="0" borderId="10" xfId="42" applyNumberFormat="1" applyFont="1" applyFill="1" applyBorder="1" applyAlignment="1" applyProtection="1">
      <alignment horizontal="center"/>
      <protection/>
    </xf>
    <xf numFmtId="3" fontId="7" fillId="0" borderId="10" xfId="42" applyNumberFormat="1" applyFont="1" applyFill="1" applyBorder="1" applyAlignment="1">
      <alignment horizontal="center"/>
    </xf>
    <xf numFmtId="3" fontId="7" fillId="0" borderId="10" xfId="42" applyNumberFormat="1" applyFont="1" applyFill="1" applyBorder="1" applyAlignment="1" applyProtection="1">
      <alignment horizontal="center"/>
      <protection/>
    </xf>
    <xf numFmtId="3" fontId="9" fillId="0" borderId="10" xfId="42" applyNumberFormat="1" applyFont="1" applyFill="1" applyBorder="1" applyAlignment="1" quotePrefix="1">
      <alignment horizontal="center"/>
    </xf>
    <xf numFmtId="3" fontId="6" fillId="34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35" borderId="15" xfId="0" applyNumberFormat="1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184" fontId="7" fillId="0" borderId="15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Border="1" applyAlignment="1" applyProtection="1">
      <alignment horizontal="center"/>
      <protection/>
    </xf>
    <xf numFmtId="3" fontId="6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92" fontId="6" fillId="34" borderId="10" xfId="59" applyNumberFormat="1" applyFont="1" applyFill="1" applyBorder="1" applyAlignment="1">
      <alignment horizontal="center"/>
    </xf>
    <xf numFmtId="1" fontId="6" fillId="34" borderId="10" xfId="59" applyNumberFormat="1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3" fontId="13" fillId="0" borderId="10" xfId="4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26" fillId="33" borderId="15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/>
    </xf>
    <xf numFmtId="3" fontId="27" fillId="0" borderId="15" xfId="0" applyNumberFormat="1" applyFont="1" applyBorder="1" applyAlignment="1">
      <alignment horizontal="left"/>
    </xf>
    <xf numFmtId="3" fontId="27" fillId="38" borderId="15" xfId="0" applyNumberFormat="1" applyFont="1" applyFill="1" applyBorder="1" applyAlignment="1" applyProtection="1">
      <alignment horizontal="center"/>
      <protection/>
    </xf>
    <xf numFmtId="0" fontId="27" fillId="39" borderId="15" xfId="42" applyNumberFormat="1" applyFont="1" applyFill="1" applyBorder="1" applyAlignment="1">
      <alignment horizontal="center"/>
    </xf>
    <xf numFmtId="3" fontId="27" fillId="39" borderId="15" xfId="0" applyNumberFormat="1" applyFont="1" applyFill="1" applyBorder="1" applyAlignment="1">
      <alignment horizontal="center"/>
    </xf>
    <xf numFmtId="3" fontId="27" fillId="34" borderId="15" xfId="0" applyNumberFormat="1" applyFont="1" applyFill="1" applyBorder="1" applyAlignment="1">
      <alignment horizontal="center"/>
    </xf>
    <xf numFmtId="0" fontId="27" fillId="39" borderId="15" xfId="0" applyNumberFormat="1" applyFont="1" applyFill="1" applyBorder="1" applyAlignment="1">
      <alignment horizontal="center"/>
    </xf>
    <xf numFmtId="3" fontId="28" fillId="33" borderId="15" xfId="0" applyNumberFormat="1" applyFont="1" applyFill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 horizontal="center"/>
      <protection/>
    </xf>
    <xf numFmtId="0" fontId="14" fillId="39" borderId="15" xfId="42" applyNumberFormat="1" applyFont="1" applyFill="1" applyBorder="1" applyAlignment="1">
      <alignment horizontal="center"/>
    </xf>
    <xf numFmtId="0" fontId="6" fillId="39" borderId="15" xfId="0" applyNumberFormat="1" applyFont="1" applyFill="1" applyBorder="1" applyAlignment="1">
      <alignment horizontal="center"/>
    </xf>
    <xf numFmtId="3" fontId="4" fillId="36" borderId="15" xfId="0" applyNumberFormat="1" applyFont="1" applyFill="1" applyBorder="1" applyAlignment="1" applyProtection="1">
      <alignment/>
      <protection/>
    </xf>
    <xf numFmtId="3" fontId="4" fillId="36" borderId="15" xfId="0" applyNumberFormat="1" applyFont="1" applyFill="1" applyBorder="1" applyAlignment="1" applyProtection="1">
      <alignment horizontal="left"/>
      <protection/>
    </xf>
    <xf numFmtId="3" fontId="6" fillId="36" borderId="15" xfId="0" applyNumberFormat="1" applyFont="1" applyFill="1" applyBorder="1" applyAlignment="1" applyProtection="1">
      <alignment horizontal="left"/>
      <protection/>
    </xf>
    <xf numFmtId="3" fontId="4" fillId="35" borderId="15" xfId="0" applyNumberFormat="1" applyFont="1" applyFill="1" applyBorder="1" applyAlignment="1" applyProtection="1">
      <alignment horizontal="center"/>
      <protection/>
    </xf>
    <xf numFmtId="0" fontId="14" fillId="39" borderId="15" xfId="0" applyNumberFormat="1" applyFont="1" applyFill="1" applyBorder="1" applyAlignment="1">
      <alignment horizontal="center"/>
    </xf>
    <xf numFmtId="3" fontId="5" fillId="36" borderId="15" xfId="0" applyNumberFormat="1" applyFont="1" applyFill="1" applyBorder="1" applyAlignment="1" applyProtection="1">
      <alignment horizontal="left"/>
      <protection/>
    </xf>
    <xf numFmtId="3" fontId="5" fillId="36" borderId="15" xfId="0" applyNumberFormat="1" applyFont="1" applyFill="1" applyBorder="1" applyAlignment="1" applyProtection="1">
      <alignment horizontal="center"/>
      <protection/>
    </xf>
    <xf numFmtId="4" fontId="4" fillId="0" borderId="15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3" fontId="6" fillId="39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left"/>
      <protection/>
    </xf>
    <xf numFmtId="3" fontId="4" fillId="36" borderId="15" xfId="0" applyNumberFormat="1" applyFont="1" applyFill="1" applyBorder="1" applyAlignment="1" applyProtection="1">
      <alignment horizontal="center"/>
      <protection/>
    </xf>
    <xf numFmtId="3" fontId="27" fillId="40" borderId="15" xfId="0" applyNumberFormat="1" applyFont="1" applyFill="1" applyBorder="1" applyAlignment="1">
      <alignment horizontal="center"/>
    </xf>
    <xf numFmtId="184" fontId="15" fillId="0" borderId="15" xfId="42" applyNumberFormat="1" applyFont="1" applyFill="1" applyBorder="1" applyAlignment="1" quotePrefix="1">
      <alignment horizontal="center"/>
    </xf>
    <xf numFmtId="2" fontId="9" fillId="0" borderId="15" xfId="42" applyNumberFormat="1" applyFont="1" applyFill="1" applyBorder="1" applyAlignment="1" applyProtection="1">
      <alignment horizontal="center"/>
      <protection/>
    </xf>
    <xf numFmtId="184" fontId="14" fillId="0" borderId="15" xfId="0" applyNumberFormat="1" applyFont="1" applyFill="1" applyBorder="1" applyAlignment="1" applyProtection="1">
      <alignment horizontal="center"/>
      <protection/>
    </xf>
    <xf numFmtId="4" fontId="14" fillId="0" borderId="15" xfId="0" applyNumberFormat="1" applyFont="1" applyFill="1" applyBorder="1" applyAlignment="1" applyProtection="1">
      <alignment horizontal="center"/>
      <protection/>
    </xf>
    <xf numFmtId="3" fontId="29" fillId="34" borderId="15" xfId="0" applyNumberFormat="1" applyFont="1" applyFill="1" applyBorder="1" applyAlignment="1">
      <alignment horizontal="center"/>
    </xf>
    <xf numFmtId="3" fontId="14" fillId="34" borderId="15" xfId="0" applyNumberFormat="1" applyFont="1" applyFill="1" applyBorder="1" applyAlignment="1">
      <alignment horizontal="center"/>
    </xf>
    <xf numFmtId="192" fontId="14" fillId="34" borderId="15" xfId="59" applyNumberFormat="1" applyFont="1" applyFill="1" applyBorder="1" applyAlignment="1">
      <alignment horizontal="center"/>
    </xf>
    <xf numFmtId="9" fontId="14" fillId="34" borderId="15" xfId="59" applyFont="1" applyFill="1" applyBorder="1" applyAlignment="1">
      <alignment horizontal="center"/>
    </xf>
    <xf numFmtId="3" fontId="29" fillId="0" borderId="15" xfId="42" applyNumberFormat="1" applyFont="1" applyFill="1" applyBorder="1" applyAlignment="1" applyProtection="1">
      <alignment horizontal="center"/>
      <protection/>
    </xf>
    <xf numFmtId="3" fontId="29" fillId="0" borderId="15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29" fillId="35" borderId="15" xfId="0" applyNumberFormat="1" applyFont="1" applyFill="1" applyBorder="1" applyAlignment="1">
      <alignment horizontal="center"/>
    </xf>
    <xf numFmtId="9" fontId="29" fillId="0" borderId="15" xfId="59" applyFont="1" applyBorder="1" applyAlignment="1">
      <alignment horizontal="center"/>
    </xf>
    <xf numFmtId="3" fontId="14" fillId="35" borderId="15" xfId="0" applyNumberFormat="1" applyFont="1" applyFill="1" applyBorder="1" applyAlignment="1">
      <alignment horizontal="center"/>
    </xf>
    <xf numFmtId="0" fontId="27" fillId="38" borderId="15" xfId="0" applyNumberFormat="1" applyFont="1" applyFill="1" applyBorder="1" applyAlignment="1" applyProtection="1">
      <alignment horizontal="center"/>
      <protection/>
    </xf>
    <xf numFmtId="3" fontId="27" fillId="33" borderId="15" xfId="0" applyNumberFormat="1" applyFont="1" applyFill="1" applyBorder="1" applyAlignment="1" applyProtection="1">
      <alignment horizontal="center"/>
      <protection/>
    </xf>
    <xf numFmtId="0" fontId="14" fillId="38" borderId="15" xfId="0" applyNumberFormat="1" applyFont="1" applyFill="1" applyBorder="1" applyAlignment="1" applyProtection="1">
      <alignment horizontal="center"/>
      <protection/>
    </xf>
    <xf numFmtId="0" fontId="14" fillId="39" borderId="15" xfId="0" applyNumberFormat="1" applyFont="1" applyFill="1" applyBorder="1" applyAlignment="1" applyProtection="1">
      <alignment horizontal="center"/>
      <protection/>
    </xf>
    <xf numFmtId="3" fontId="6" fillId="33" borderId="15" xfId="42" applyNumberFormat="1" applyFont="1" applyFill="1" applyBorder="1" applyAlignment="1" applyProtection="1">
      <alignment horizontal="center"/>
      <protection/>
    </xf>
    <xf numFmtId="3" fontId="6" fillId="35" borderId="15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27" fillId="0" borderId="10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K537"/>
  <sheetViews>
    <sheetView showGridLines="0" zoomScale="115" zoomScaleNormal="115" zoomScalePageLayoutView="0" workbookViewId="0" topLeftCell="A1">
      <selection activeCell="F25" sqref="F25"/>
    </sheetView>
  </sheetViews>
  <sheetFormatPr defaultColWidth="22.00390625" defaultRowHeight="15" customHeight="1"/>
  <cols>
    <col min="1" max="1" width="35.28125" style="1" customWidth="1"/>
    <col min="2" max="2" width="13.28125" style="19" customWidth="1"/>
    <col min="3" max="3" width="13.140625" style="19" customWidth="1"/>
    <col min="4" max="4" width="11.7109375" style="19" customWidth="1"/>
    <col min="5" max="5" width="13.00390625" style="19" customWidth="1"/>
    <col min="6" max="6" width="12.57421875" style="19" customWidth="1"/>
    <col min="7" max="7" width="12.00390625" style="19" customWidth="1"/>
    <col min="8" max="8" width="13.421875" style="19" customWidth="1"/>
    <col min="9" max="9" width="17.57421875" style="1" customWidth="1"/>
    <col min="10" max="16384" width="22.00390625" style="1" customWidth="1"/>
  </cols>
  <sheetData>
    <row r="2" spans="3:4" ht="15" customHeight="1">
      <c r="C2" s="129" t="s">
        <v>0</v>
      </c>
      <c r="D2" s="2"/>
    </row>
    <row r="3" spans="1:2" ht="15" customHeight="1">
      <c r="A3" s="20"/>
      <c r="B3" s="2"/>
    </row>
    <row r="4" spans="2:8" ht="15" customHeight="1">
      <c r="B4" s="1"/>
      <c r="C4" s="129" t="s">
        <v>301</v>
      </c>
      <c r="D4" s="2"/>
      <c r="E4" s="3"/>
      <c r="F4" s="3"/>
      <c r="H4" s="144"/>
    </row>
    <row r="5" spans="2:8" ht="15" customHeight="1">
      <c r="B5" s="1"/>
      <c r="C5" s="2"/>
      <c r="D5" s="2"/>
      <c r="E5" s="42"/>
      <c r="F5" s="3"/>
      <c r="G5" s="3" t="s">
        <v>208</v>
      </c>
      <c r="H5" s="109" t="s">
        <v>305</v>
      </c>
    </row>
    <row r="6" spans="2:8" ht="15" customHeight="1">
      <c r="B6" s="2"/>
      <c r="C6" s="3"/>
      <c r="D6" s="3"/>
      <c r="E6" s="3"/>
      <c r="F6" s="3"/>
      <c r="H6" s="19" t="s">
        <v>304</v>
      </c>
    </row>
    <row r="7" spans="1:8" ht="15" customHeight="1">
      <c r="A7" s="30" t="s">
        <v>81</v>
      </c>
      <c r="B7" s="31"/>
      <c r="C7" s="32"/>
      <c r="D7" s="32"/>
      <c r="E7" s="35" t="s">
        <v>1</v>
      </c>
      <c r="F7" s="36"/>
      <c r="G7" s="37"/>
      <c r="H7" s="37"/>
    </row>
    <row r="8" spans="1:8" ht="15" customHeight="1">
      <c r="A8" s="33"/>
      <c r="B8" s="34"/>
      <c r="C8" s="34"/>
      <c r="D8" s="34"/>
      <c r="E8" s="34"/>
      <c r="F8" s="34"/>
      <c r="G8" s="34"/>
      <c r="H8" s="34"/>
    </row>
    <row r="9" spans="1:8" ht="15" customHeight="1">
      <c r="A9" s="6" t="s">
        <v>71</v>
      </c>
      <c r="B9" s="7"/>
      <c r="C9" s="8" t="s">
        <v>72</v>
      </c>
      <c r="D9" s="8"/>
      <c r="E9" s="9"/>
      <c r="F9" s="9"/>
      <c r="G9" s="38"/>
      <c r="H9" s="38"/>
    </row>
    <row r="10" spans="1:8" ht="15" customHeight="1">
      <c r="A10" s="10"/>
      <c r="B10" s="11"/>
      <c r="C10" s="12"/>
      <c r="D10" s="12"/>
      <c r="E10" s="12"/>
      <c r="F10" s="12"/>
      <c r="G10" s="39"/>
      <c r="H10" s="39"/>
    </row>
    <row r="11" spans="1:8" ht="15" customHeight="1">
      <c r="A11" s="13" t="s">
        <v>73</v>
      </c>
      <c r="B11" s="14"/>
      <c r="C11" s="15" t="s">
        <v>74</v>
      </c>
      <c r="D11" s="15"/>
      <c r="E11" s="16"/>
      <c r="F11" s="16"/>
      <c r="G11" s="40"/>
      <c r="H11" s="40"/>
    </row>
    <row r="12" spans="1:8" ht="15" customHeight="1">
      <c r="A12" s="10"/>
      <c r="B12" s="11"/>
      <c r="C12" s="4"/>
      <c r="D12" s="4"/>
      <c r="E12" s="12"/>
      <c r="F12" s="12"/>
      <c r="G12" s="39"/>
      <c r="H12" s="39"/>
    </row>
    <row r="13" spans="1:8" ht="15" customHeight="1">
      <c r="A13" s="13" t="s">
        <v>75</v>
      </c>
      <c r="B13" s="14"/>
      <c r="C13" s="15" t="s">
        <v>2</v>
      </c>
      <c r="D13" s="15"/>
      <c r="E13" s="16"/>
      <c r="F13" s="16"/>
      <c r="G13" s="40"/>
      <c r="H13" s="40"/>
    </row>
    <row r="14" spans="1:8" ht="15" customHeight="1">
      <c r="A14" s="10"/>
      <c r="B14" s="11"/>
      <c r="C14" s="12"/>
      <c r="D14" s="12"/>
      <c r="E14" s="12"/>
      <c r="F14" s="12"/>
      <c r="G14" s="39"/>
      <c r="H14" s="39"/>
    </row>
    <row r="15" spans="1:8" ht="15" customHeight="1">
      <c r="A15" s="17" t="s">
        <v>76</v>
      </c>
      <c r="B15" s="1"/>
      <c r="C15" s="4" t="s">
        <v>77</v>
      </c>
      <c r="D15" s="4"/>
      <c r="E15" s="12"/>
      <c r="F15" s="12"/>
      <c r="G15" s="39"/>
      <c r="H15" s="39"/>
    </row>
    <row r="16" spans="1:8" ht="15" customHeight="1">
      <c r="A16" s="18"/>
      <c r="B16" s="14"/>
      <c r="C16" s="15" t="s">
        <v>78</v>
      </c>
      <c r="D16" s="15"/>
      <c r="E16" s="16"/>
      <c r="F16" s="16"/>
      <c r="G16" s="40"/>
      <c r="H16" s="40"/>
    </row>
    <row r="17" spans="1:8" ht="15" customHeight="1">
      <c r="A17" s="13" t="s">
        <v>79</v>
      </c>
      <c r="B17" s="14"/>
      <c r="C17" s="15" t="s">
        <v>80</v>
      </c>
      <c r="D17" s="15"/>
      <c r="E17" s="16"/>
      <c r="F17" s="16"/>
      <c r="G17" s="40"/>
      <c r="H17" s="40"/>
    </row>
    <row r="18" spans="1:8" ht="15" customHeight="1">
      <c r="A18" s="13"/>
      <c r="B18" s="14"/>
      <c r="C18" s="15"/>
      <c r="D18" s="15"/>
      <c r="E18" s="16"/>
      <c r="F18" s="16"/>
      <c r="G18" s="40"/>
      <c r="H18" s="40"/>
    </row>
    <row r="19" spans="1:10" s="24" customFormat="1" ht="15" customHeight="1">
      <c r="A19" s="21" t="s">
        <v>172</v>
      </c>
      <c r="B19" s="189"/>
      <c r="C19" s="190"/>
      <c r="D19" s="191"/>
      <c r="E19" s="99"/>
      <c r="F19" s="192"/>
      <c r="G19" s="190"/>
      <c r="H19" s="102"/>
      <c r="I19" s="117"/>
      <c r="J19" s="173" t="s">
        <v>217</v>
      </c>
    </row>
    <row r="20" spans="1:10" s="25" customFormat="1" ht="15" customHeight="1">
      <c r="A20" s="23" t="s">
        <v>3</v>
      </c>
      <c r="B20" s="105" t="s">
        <v>202</v>
      </c>
      <c r="C20" s="105" t="s">
        <v>203</v>
      </c>
      <c r="D20" s="105" t="s">
        <v>204</v>
      </c>
      <c r="E20" s="106" t="s">
        <v>205</v>
      </c>
      <c r="F20" s="105" t="s">
        <v>206</v>
      </c>
      <c r="G20" s="105" t="s">
        <v>207</v>
      </c>
      <c r="H20" s="103">
        <v>2012</v>
      </c>
      <c r="I20" s="118">
        <v>2011</v>
      </c>
      <c r="J20" s="174" t="s">
        <v>218</v>
      </c>
    </row>
    <row r="21" spans="1:10" s="25" customFormat="1" ht="15" customHeight="1">
      <c r="A21" s="77" t="s">
        <v>173</v>
      </c>
      <c r="B21" s="44">
        <f>B27</f>
        <v>8665270</v>
      </c>
      <c r="C21" s="44">
        <f>C27</f>
        <v>12000000</v>
      </c>
      <c r="D21" s="44">
        <f>D23</f>
        <v>63819</v>
      </c>
      <c r="E21" s="44">
        <f>E23+E27+E32</f>
        <v>92649100</v>
      </c>
      <c r="F21" s="44">
        <f>F23+F27</f>
        <v>3453200</v>
      </c>
      <c r="G21" s="44">
        <f>G23</f>
        <v>3644600</v>
      </c>
      <c r="H21" s="110">
        <f>SUM(B21:G21)</f>
        <v>120475989</v>
      </c>
      <c r="I21" s="132">
        <v>109392950</v>
      </c>
      <c r="J21" s="175">
        <f>(H21-I21)/I21</f>
        <v>0.1013140152084755</v>
      </c>
    </row>
    <row r="22" spans="1:10" s="25" customFormat="1" ht="15" customHeight="1">
      <c r="A22" s="63" t="s">
        <v>10</v>
      </c>
      <c r="B22" s="44"/>
      <c r="C22" s="44"/>
      <c r="D22" s="44"/>
      <c r="E22" s="99"/>
      <c r="F22" s="100"/>
      <c r="G22" s="44"/>
      <c r="H22" s="110"/>
      <c r="I22" s="132"/>
      <c r="J22" s="174"/>
    </row>
    <row r="23" spans="1:10" s="25" customFormat="1" ht="15" customHeight="1">
      <c r="A23" s="62" t="s">
        <v>137</v>
      </c>
      <c r="B23" s="44"/>
      <c r="C23" s="44"/>
      <c r="D23" s="44">
        <v>63819</v>
      </c>
      <c r="E23" s="101">
        <v>501600</v>
      </c>
      <c r="F23" s="107">
        <v>1394000</v>
      </c>
      <c r="G23" s="44">
        <v>3644600</v>
      </c>
      <c r="H23" s="110">
        <f>SUM(D23:G23)</f>
        <v>5604019</v>
      </c>
      <c r="I23" s="132">
        <v>9524450</v>
      </c>
      <c r="J23" s="176">
        <f>(H23-I23)/I23</f>
        <v>-0.41161757371816743</v>
      </c>
    </row>
    <row r="24" spans="1:10" s="25" customFormat="1" ht="15" customHeight="1">
      <c r="A24" s="62" t="s">
        <v>170</v>
      </c>
      <c r="B24" s="44"/>
      <c r="C24" s="44"/>
      <c r="D24" s="104">
        <v>67</v>
      </c>
      <c r="E24" s="101">
        <v>456</v>
      </c>
      <c r="F24" s="107">
        <v>1268</v>
      </c>
      <c r="G24" s="44">
        <v>2355</v>
      </c>
      <c r="H24" s="110">
        <f>SUM(D24:G24)</f>
        <v>4146</v>
      </c>
      <c r="I24" s="132">
        <v>6206</v>
      </c>
      <c r="J24" s="176">
        <f>(H24-I24)/I24</f>
        <v>-0.33193683532065743</v>
      </c>
    </row>
    <row r="25" spans="1:10" s="25" customFormat="1" ht="15" customHeight="1">
      <c r="A25" s="62" t="s">
        <v>133</v>
      </c>
      <c r="B25" s="44"/>
      <c r="C25" s="44"/>
      <c r="D25" s="44">
        <f aca="true" t="shared" si="0" ref="D25:I25">D23/D24</f>
        <v>952.5223880597015</v>
      </c>
      <c r="E25" s="101">
        <f t="shared" si="0"/>
        <v>1100</v>
      </c>
      <c r="F25" s="107">
        <f t="shared" si="0"/>
        <v>1099.3690851735016</v>
      </c>
      <c r="G25" s="44">
        <f t="shared" si="0"/>
        <v>1547.6008492569001</v>
      </c>
      <c r="H25" s="110">
        <f t="shared" si="0"/>
        <v>1351.6688374336711</v>
      </c>
      <c r="I25" s="132">
        <f t="shared" si="0"/>
        <v>1534.7164034805028</v>
      </c>
      <c r="J25" s="176">
        <f>(H25-I25)/I25</f>
        <v>-0.11927126447056127</v>
      </c>
    </row>
    <row r="26" spans="1:10" s="25" customFormat="1" ht="15" customHeight="1">
      <c r="A26" s="63" t="s">
        <v>13</v>
      </c>
      <c r="B26" s="44"/>
      <c r="C26" s="44"/>
      <c r="D26" s="44"/>
      <c r="E26" s="101"/>
      <c r="F26" s="107"/>
      <c r="G26" s="44"/>
      <c r="H26" s="110"/>
      <c r="I26" s="132"/>
      <c r="J26" s="174"/>
    </row>
    <row r="27" spans="1:10" s="25" customFormat="1" ht="15" customHeight="1">
      <c r="A27" s="62" t="s">
        <v>11</v>
      </c>
      <c r="B27" s="44">
        <v>8665270</v>
      </c>
      <c r="C27" s="44">
        <f>C28*C29</f>
        <v>12000000</v>
      </c>
      <c r="D27" s="44"/>
      <c r="E27" s="101">
        <v>86923500</v>
      </c>
      <c r="F27" s="107">
        <v>2059200</v>
      </c>
      <c r="G27" s="44"/>
      <c r="H27" s="110">
        <f>SUM(B27:F27)</f>
        <v>109647970</v>
      </c>
      <c r="I27" s="132">
        <v>99868500</v>
      </c>
      <c r="J27" s="176">
        <f>(H27-I27)/I27</f>
        <v>0.0979234693622113</v>
      </c>
    </row>
    <row r="28" spans="1:10" s="25" customFormat="1" ht="15" customHeight="1">
      <c r="A28" s="62" t="s">
        <v>170</v>
      </c>
      <c r="B28" s="44">
        <f>B27/B29</f>
        <v>4814.038888888889</v>
      </c>
      <c r="C28" s="44">
        <v>3000</v>
      </c>
      <c r="D28" s="44"/>
      <c r="E28" s="101">
        <v>18934</v>
      </c>
      <c r="F28" s="107">
        <v>798</v>
      </c>
      <c r="G28" s="44"/>
      <c r="H28" s="110">
        <f>SUM(B28:F28)</f>
        <v>27546.03888888889</v>
      </c>
      <c r="I28" s="132">
        <v>27924</v>
      </c>
      <c r="J28" s="176">
        <f>(H28-I28)/I28</f>
        <v>-0.013535349918031502</v>
      </c>
    </row>
    <row r="29" spans="1:10" s="25" customFormat="1" ht="15" customHeight="1">
      <c r="A29" s="62" t="s">
        <v>133</v>
      </c>
      <c r="B29" s="44">
        <v>1800</v>
      </c>
      <c r="C29" s="44">
        <v>4000</v>
      </c>
      <c r="D29" s="44"/>
      <c r="E29" s="101">
        <f>E27/E28</f>
        <v>4590.868279285941</v>
      </c>
      <c r="F29" s="107">
        <f>F27/F28</f>
        <v>2580.4511278195487</v>
      </c>
      <c r="G29" s="44"/>
      <c r="H29" s="110">
        <f>H27/H28</f>
        <v>3980.534930712966</v>
      </c>
      <c r="I29" s="132">
        <f>I27/I28</f>
        <v>3576.4396218306833</v>
      </c>
      <c r="J29" s="176">
        <f>(H29-I29)/I29</f>
        <v>0.11298815347410703</v>
      </c>
    </row>
    <row r="30" spans="1:10" s="25" customFormat="1" ht="15" customHeight="1">
      <c r="A30" s="143" t="s">
        <v>220</v>
      </c>
      <c r="B30" s="44"/>
      <c r="C30" s="44"/>
      <c r="D30" s="44"/>
      <c r="E30" s="99"/>
      <c r="F30" s="100"/>
      <c r="G30" s="44"/>
      <c r="H30" s="110"/>
      <c r="I30" s="132"/>
      <c r="J30" s="174"/>
    </row>
    <row r="31" spans="1:10" s="25" customFormat="1" ht="15" customHeight="1">
      <c r="A31" s="63" t="s">
        <v>13</v>
      </c>
      <c r="B31" s="44"/>
      <c r="C31" s="44"/>
      <c r="D31" s="44"/>
      <c r="E31" s="99"/>
      <c r="F31" s="100"/>
      <c r="G31" s="44"/>
      <c r="H31" s="110"/>
      <c r="I31" s="132"/>
      <c r="J31" s="174"/>
    </row>
    <row r="32" spans="1:10" s="25" customFormat="1" ht="15" customHeight="1">
      <c r="A32" s="62" t="s">
        <v>11</v>
      </c>
      <c r="B32" s="44"/>
      <c r="C32" s="44"/>
      <c r="D32" s="44"/>
      <c r="E32" s="101">
        <v>5224000</v>
      </c>
      <c r="F32" s="100"/>
      <c r="G32" s="44"/>
      <c r="H32" s="110">
        <f>E32</f>
        <v>5224000</v>
      </c>
      <c r="I32" s="132"/>
      <c r="J32" s="174"/>
    </row>
    <row r="33" spans="1:10" s="25" customFormat="1" ht="15" customHeight="1">
      <c r="A33" s="62" t="s">
        <v>170</v>
      </c>
      <c r="B33" s="44"/>
      <c r="C33" s="44"/>
      <c r="D33" s="44"/>
      <c r="E33" s="101">
        <v>1475</v>
      </c>
      <c r="F33" s="100"/>
      <c r="G33" s="44"/>
      <c r="H33" s="110">
        <f>E33</f>
        <v>1475</v>
      </c>
      <c r="I33" s="132"/>
      <c r="J33" s="174"/>
    </row>
    <row r="34" spans="1:10" s="25" customFormat="1" ht="15" customHeight="1">
      <c r="A34" s="62" t="s">
        <v>133</v>
      </c>
      <c r="B34" s="44"/>
      <c r="C34" s="44"/>
      <c r="D34" s="44"/>
      <c r="E34" s="101">
        <f>E32/E33</f>
        <v>3541.6949152542375</v>
      </c>
      <c r="F34" s="100"/>
      <c r="G34" s="44"/>
      <c r="H34" s="110">
        <f>E34</f>
        <v>3541.6949152542375</v>
      </c>
      <c r="I34" s="132"/>
      <c r="J34" s="174"/>
    </row>
    <row r="35" spans="1:10" s="25" customFormat="1" ht="15" customHeight="1">
      <c r="A35" s="62"/>
      <c r="B35" s="44"/>
      <c r="C35" s="44"/>
      <c r="D35" s="44"/>
      <c r="E35" s="99"/>
      <c r="F35" s="100"/>
      <c r="G35" s="44"/>
      <c r="H35" s="110"/>
      <c r="I35" s="132"/>
      <c r="J35" s="174"/>
    </row>
    <row r="36" spans="1:10" s="25" customFormat="1" ht="15" customHeight="1">
      <c r="A36" s="77" t="s">
        <v>14</v>
      </c>
      <c r="B36" s="44"/>
      <c r="C36" s="44">
        <f>C43+C47</f>
        <v>16470000</v>
      </c>
      <c r="D36" s="44">
        <f>D39</f>
        <v>10575</v>
      </c>
      <c r="E36" s="44">
        <f>E39+E43</f>
        <v>9481900</v>
      </c>
      <c r="F36" s="44"/>
      <c r="G36" s="44">
        <f>G39+G43</f>
        <v>1192881</v>
      </c>
      <c r="H36" s="110">
        <f>SUM(C36:G36)</f>
        <v>27155356</v>
      </c>
      <c r="I36" s="132">
        <v>42067807</v>
      </c>
      <c r="J36" s="175">
        <f>(H36-I36)/I36</f>
        <v>-0.35448605628527297</v>
      </c>
    </row>
    <row r="37" spans="1:10" s="25" customFormat="1" ht="15" customHeight="1">
      <c r="A37" s="77"/>
      <c r="B37" s="44"/>
      <c r="C37" s="44"/>
      <c r="D37" s="44"/>
      <c r="E37" s="99"/>
      <c r="F37" s="100"/>
      <c r="G37" s="44"/>
      <c r="H37" s="110"/>
      <c r="I37" s="132"/>
      <c r="J37" s="174"/>
    </row>
    <row r="38" spans="1:10" s="25" customFormat="1" ht="15" customHeight="1">
      <c r="A38" s="63" t="s">
        <v>10</v>
      </c>
      <c r="B38" s="44"/>
      <c r="C38" s="44"/>
      <c r="D38" s="44"/>
      <c r="E38" s="99"/>
      <c r="F38" s="44"/>
      <c r="G38" s="44"/>
      <c r="H38" s="110"/>
      <c r="I38" s="132"/>
      <c r="J38" s="174"/>
    </row>
    <row r="39" spans="1:10" s="25" customFormat="1" ht="15" customHeight="1">
      <c r="A39" s="62" t="s">
        <v>11</v>
      </c>
      <c r="B39" s="44"/>
      <c r="C39" s="44"/>
      <c r="D39" s="44">
        <v>10575</v>
      </c>
      <c r="E39" s="101">
        <v>51700</v>
      </c>
      <c r="F39" s="44"/>
      <c r="G39" s="44">
        <v>327301</v>
      </c>
      <c r="H39" s="110">
        <f>SUM(D39:G39)</f>
        <v>389576</v>
      </c>
      <c r="I39" s="132">
        <v>1744697</v>
      </c>
      <c r="J39" s="176">
        <f>(H39-I39)/I39</f>
        <v>-0.7767085058322448</v>
      </c>
    </row>
    <row r="40" spans="1:10" s="25" customFormat="1" ht="15" customHeight="1">
      <c r="A40" s="62" t="s">
        <v>169</v>
      </c>
      <c r="B40" s="44"/>
      <c r="C40" s="44"/>
      <c r="D40" s="44">
        <v>9</v>
      </c>
      <c r="E40" s="101">
        <v>47</v>
      </c>
      <c r="F40" s="44"/>
      <c r="G40" s="44">
        <v>163</v>
      </c>
      <c r="H40" s="110">
        <f>SUM(D40:G40)</f>
        <v>219</v>
      </c>
      <c r="I40" s="132">
        <v>1122</v>
      </c>
      <c r="J40" s="176">
        <f>(H40-I40)/I40</f>
        <v>-0.8048128342245989</v>
      </c>
    </row>
    <row r="41" spans="1:10" s="25" customFormat="1" ht="15" customHeight="1">
      <c r="A41" s="62" t="s">
        <v>133</v>
      </c>
      <c r="B41" s="44"/>
      <c r="C41" s="44"/>
      <c r="D41" s="44">
        <f>D39/D40</f>
        <v>1175</v>
      </c>
      <c r="E41" s="101">
        <f>E39/E40</f>
        <v>1100</v>
      </c>
      <c r="F41" s="44"/>
      <c r="G41" s="44">
        <f>G39/G40</f>
        <v>2007.9815950920245</v>
      </c>
      <c r="H41" s="110">
        <f>H39/H40</f>
        <v>1778.8858447488585</v>
      </c>
      <c r="I41" s="132">
        <f>I39/I40</f>
        <v>1554.988413547237</v>
      </c>
      <c r="J41" s="174"/>
    </row>
    <row r="42" spans="1:10" s="25" customFormat="1" ht="15" customHeight="1">
      <c r="A42" s="63" t="s">
        <v>13</v>
      </c>
      <c r="B42" s="44"/>
      <c r="C42" s="44"/>
      <c r="D42" s="44"/>
      <c r="E42" s="101"/>
      <c r="F42" s="44"/>
      <c r="G42" s="44"/>
      <c r="H42" s="110"/>
      <c r="I42" s="132"/>
      <c r="J42" s="174"/>
    </row>
    <row r="43" spans="1:10" s="25" customFormat="1" ht="15" customHeight="1">
      <c r="A43" s="62" t="s">
        <v>11</v>
      </c>
      <c r="B43" s="44"/>
      <c r="C43" s="44">
        <v>5550000</v>
      </c>
      <c r="D43" s="44"/>
      <c r="E43" s="101">
        <v>9430200</v>
      </c>
      <c r="F43" s="100"/>
      <c r="G43" s="44">
        <v>865580</v>
      </c>
      <c r="H43" s="110">
        <f>SUM(C43:G43)</f>
        <v>15845780</v>
      </c>
      <c r="I43" s="132">
        <v>18323110</v>
      </c>
      <c r="J43" s="176">
        <f>(H43-I43)/I43</f>
        <v>-0.13520248473103091</v>
      </c>
    </row>
    <row r="44" spans="1:10" s="25" customFormat="1" ht="15" customHeight="1">
      <c r="A44" s="62" t="s">
        <v>169</v>
      </c>
      <c r="B44" s="44"/>
      <c r="C44" s="44">
        <v>1550</v>
      </c>
      <c r="D44" s="44"/>
      <c r="E44" s="101">
        <v>2644</v>
      </c>
      <c r="F44" s="100"/>
      <c r="G44" s="44">
        <v>432.4</v>
      </c>
      <c r="H44" s="110">
        <f>SUM(C44:G44)</f>
        <v>4626.4</v>
      </c>
      <c r="I44" s="132">
        <v>5081</v>
      </c>
      <c r="J44" s="176">
        <f>(H44-I44)/I44</f>
        <v>-0.08947057665813823</v>
      </c>
    </row>
    <row r="45" spans="1:10" s="25" customFormat="1" ht="15" customHeight="1">
      <c r="A45" s="62" t="s">
        <v>133</v>
      </c>
      <c r="B45" s="44"/>
      <c r="C45" s="44">
        <f>C43/C44</f>
        <v>3580.6451612903224</v>
      </c>
      <c r="D45" s="44"/>
      <c r="E45" s="101">
        <f>E43/E44</f>
        <v>3566.641452344932</v>
      </c>
      <c r="F45" s="100"/>
      <c r="G45" s="44">
        <f>G43/G44</f>
        <v>2001.803885291397</v>
      </c>
      <c r="H45" s="110">
        <f>H43/H44</f>
        <v>3425.077814283244</v>
      </c>
      <c r="I45" s="132">
        <f>I43/I44</f>
        <v>3606.2015351308796</v>
      </c>
      <c r="J45" s="174"/>
    </row>
    <row r="46" spans="1:10" s="25" customFormat="1" ht="15" customHeight="1">
      <c r="A46" s="63" t="s">
        <v>104</v>
      </c>
      <c r="B46" s="44"/>
      <c r="C46" s="44"/>
      <c r="D46" s="44"/>
      <c r="E46" s="101"/>
      <c r="F46" s="100"/>
      <c r="G46" s="44"/>
      <c r="H46" s="110"/>
      <c r="I46" s="132"/>
      <c r="J46" s="174"/>
    </row>
    <row r="47" spans="1:10" s="25" customFormat="1" ht="15" customHeight="1">
      <c r="A47" s="62" t="s">
        <v>105</v>
      </c>
      <c r="B47" s="44"/>
      <c r="C47" s="44">
        <v>10920000</v>
      </c>
      <c r="D47" s="44"/>
      <c r="E47" s="101"/>
      <c r="F47" s="100"/>
      <c r="G47" s="44"/>
      <c r="H47" s="110">
        <f>C47</f>
        <v>10920000</v>
      </c>
      <c r="I47" s="132">
        <v>22000000</v>
      </c>
      <c r="J47" s="176">
        <f>(H47-I47)/I47</f>
        <v>-0.5036363636363637</v>
      </c>
    </row>
    <row r="48" spans="1:10" s="25" customFormat="1" ht="15" customHeight="1">
      <c r="A48" s="62" t="s">
        <v>83</v>
      </c>
      <c r="B48" s="44"/>
      <c r="C48" s="44">
        <v>1850</v>
      </c>
      <c r="D48" s="44"/>
      <c r="E48" s="101"/>
      <c r="F48" s="100"/>
      <c r="G48" s="44"/>
      <c r="H48" s="110">
        <f>C48</f>
        <v>1850</v>
      </c>
      <c r="I48" s="132">
        <v>4800</v>
      </c>
      <c r="J48" s="176">
        <f>(H48-I48)/I48</f>
        <v>-0.6145833333333334</v>
      </c>
    </row>
    <row r="49" spans="1:10" s="25" customFormat="1" ht="15" customHeight="1">
      <c r="A49" s="62" t="s">
        <v>133</v>
      </c>
      <c r="B49" s="44"/>
      <c r="C49" s="44">
        <f>C47/C48</f>
        <v>5902.7027027027025</v>
      </c>
      <c r="D49" s="44"/>
      <c r="E49" s="101"/>
      <c r="F49" s="100"/>
      <c r="G49" s="44"/>
      <c r="H49" s="110">
        <f>C49</f>
        <v>5902.7027027027025</v>
      </c>
      <c r="I49" s="132">
        <f>I47/I48</f>
        <v>4583.333333333333</v>
      </c>
      <c r="J49" s="176"/>
    </row>
    <row r="50" spans="1:10" s="25" customFormat="1" ht="15" customHeight="1">
      <c r="A50" s="23"/>
      <c r="B50" s="44"/>
      <c r="C50" s="44"/>
      <c r="D50" s="44"/>
      <c r="E50" s="99"/>
      <c r="F50" s="100"/>
      <c r="G50" s="100"/>
      <c r="H50" s="110"/>
      <c r="I50" s="132"/>
      <c r="J50" s="174"/>
    </row>
    <row r="51" spans="1:10" s="25" customFormat="1" ht="15" customHeight="1">
      <c r="A51" s="43" t="s">
        <v>154</v>
      </c>
      <c r="B51" s="44">
        <f>B57</f>
        <v>3214210</v>
      </c>
      <c r="C51" s="44">
        <f>C57</f>
        <v>150000</v>
      </c>
      <c r="D51" s="44">
        <f>D53</f>
        <v>16578</v>
      </c>
      <c r="E51" s="101">
        <f>E53+E57+E61</f>
        <v>8310600</v>
      </c>
      <c r="F51" s="44">
        <f>F53</f>
        <v>1189000</v>
      </c>
      <c r="G51" s="44">
        <f>G53</f>
        <v>6573600</v>
      </c>
      <c r="H51" s="110">
        <f>SUM(B51:G51)</f>
        <v>19453988</v>
      </c>
      <c r="I51" s="132">
        <v>28848225</v>
      </c>
      <c r="J51" s="176">
        <f>(H51-I51)/I51</f>
        <v>-0.3256435014632616</v>
      </c>
    </row>
    <row r="52" spans="1:10" s="25" customFormat="1" ht="15" customHeight="1">
      <c r="A52" s="63" t="s">
        <v>10</v>
      </c>
      <c r="B52" s="44"/>
      <c r="C52" s="44"/>
      <c r="D52" s="44"/>
      <c r="E52" s="99"/>
      <c r="F52" s="100"/>
      <c r="G52" s="100"/>
      <c r="H52" s="110"/>
      <c r="I52" s="132"/>
      <c r="J52" s="174"/>
    </row>
    <row r="53" spans="1:10" s="25" customFormat="1" ht="15" customHeight="1">
      <c r="A53" s="62" t="s">
        <v>137</v>
      </c>
      <c r="B53" s="44"/>
      <c r="C53" s="44"/>
      <c r="D53" s="44">
        <v>16578</v>
      </c>
      <c r="E53" s="101">
        <v>1037300</v>
      </c>
      <c r="F53" s="107">
        <v>1189000</v>
      </c>
      <c r="G53" s="44">
        <v>6573600</v>
      </c>
      <c r="H53" s="110">
        <f>SUM(D53:G53)</f>
        <v>8816478</v>
      </c>
      <c r="I53" s="132">
        <v>15314025</v>
      </c>
      <c r="J53" s="176">
        <f>(H53-I53)/I53</f>
        <v>-0.4242873444440635</v>
      </c>
    </row>
    <row r="54" spans="1:10" s="25" customFormat="1" ht="15" customHeight="1">
      <c r="A54" s="62" t="s">
        <v>169</v>
      </c>
      <c r="B54" s="44"/>
      <c r="C54" s="44"/>
      <c r="D54" s="44">
        <v>18</v>
      </c>
      <c r="E54" s="101">
        <v>943</v>
      </c>
      <c r="F54" s="107">
        <v>1082</v>
      </c>
      <c r="G54" s="44">
        <v>4194</v>
      </c>
      <c r="H54" s="110">
        <f>SUM(D54:G54)</f>
        <v>6237</v>
      </c>
      <c r="I54" s="132">
        <v>9354</v>
      </c>
      <c r="J54" s="176">
        <f>(H54-I54)/I54</f>
        <v>-0.3332264271969211</v>
      </c>
    </row>
    <row r="55" spans="1:10" s="25" customFormat="1" ht="15" customHeight="1">
      <c r="A55" s="62" t="s">
        <v>133</v>
      </c>
      <c r="B55" s="44"/>
      <c r="C55" s="44"/>
      <c r="D55" s="44">
        <f aca="true" t="shared" si="1" ref="D55:I55">D53/D54</f>
        <v>921</v>
      </c>
      <c r="E55" s="101">
        <f t="shared" si="1"/>
        <v>1100</v>
      </c>
      <c r="F55" s="107">
        <f t="shared" si="1"/>
        <v>1098.890942698706</v>
      </c>
      <c r="G55" s="44">
        <f t="shared" si="1"/>
        <v>1567.381974248927</v>
      </c>
      <c r="H55" s="110">
        <f t="shared" si="1"/>
        <v>1413.5767195767196</v>
      </c>
      <c r="I55" s="132">
        <f t="shared" si="1"/>
        <v>1637.1632456703014</v>
      </c>
      <c r="J55" s="176"/>
    </row>
    <row r="56" spans="1:10" s="25" customFormat="1" ht="15" customHeight="1">
      <c r="A56" s="63" t="s">
        <v>13</v>
      </c>
      <c r="B56" s="44"/>
      <c r="C56" s="44"/>
      <c r="D56" s="44"/>
      <c r="E56" s="101"/>
      <c r="F56" s="100"/>
      <c r="G56" s="44"/>
      <c r="H56" s="110"/>
      <c r="I56" s="132"/>
      <c r="J56" s="174"/>
    </row>
    <row r="57" spans="1:10" s="25" customFormat="1" ht="15" customHeight="1">
      <c r="A57" s="62" t="s">
        <v>11</v>
      </c>
      <c r="B57" s="44">
        <v>3214210</v>
      </c>
      <c r="C57" s="44">
        <f>C58*C59</f>
        <v>150000</v>
      </c>
      <c r="D57" s="44"/>
      <c r="E57" s="101">
        <v>5929300</v>
      </c>
      <c r="F57" s="100"/>
      <c r="G57" s="44"/>
      <c r="H57" s="110">
        <f>SUM(B57:E57)</f>
        <v>9293510</v>
      </c>
      <c r="I57" s="132">
        <v>13534200</v>
      </c>
      <c r="J57" s="176">
        <f>(H57-I57)/I57</f>
        <v>-0.31333141227409084</v>
      </c>
    </row>
    <row r="58" spans="1:10" s="25" customFormat="1" ht="15" customHeight="1">
      <c r="A58" s="62" t="s">
        <v>169</v>
      </c>
      <c r="B58" s="44">
        <f>B57/B59</f>
        <v>1607.105</v>
      </c>
      <c r="C58" s="44">
        <v>50</v>
      </c>
      <c r="D58" s="44"/>
      <c r="E58" s="101">
        <v>1148</v>
      </c>
      <c r="F58" s="100"/>
      <c r="G58" s="100"/>
      <c r="H58" s="110">
        <f>SUM(B58:E58)</f>
        <v>2805.105</v>
      </c>
      <c r="I58" s="132">
        <v>4563</v>
      </c>
      <c r="J58" s="176">
        <f>(H58-I58)/I58</f>
        <v>-0.38524983563445103</v>
      </c>
    </row>
    <row r="59" spans="1:10" s="25" customFormat="1" ht="15" customHeight="1">
      <c r="A59" s="62" t="s">
        <v>133</v>
      </c>
      <c r="B59" s="44">
        <v>2000</v>
      </c>
      <c r="C59" s="44">
        <v>3000</v>
      </c>
      <c r="D59" s="44"/>
      <c r="E59" s="101">
        <f>E57/E58</f>
        <v>5164.895470383275</v>
      </c>
      <c r="F59" s="100"/>
      <c r="G59" s="100"/>
      <c r="H59" s="110">
        <f>H57/H58</f>
        <v>3313.070277226699</v>
      </c>
      <c r="I59" s="132">
        <f>I57/I58</f>
        <v>2966.0749506903353</v>
      </c>
      <c r="J59" s="176"/>
    </row>
    <row r="60" spans="1:10" s="25" customFormat="1" ht="15" customHeight="1">
      <c r="A60" s="143" t="s">
        <v>220</v>
      </c>
      <c r="B60" s="44"/>
      <c r="C60" s="44"/>
      <c r="D60" s="44"/>
      <c r="E60" s="101"/>
      <c r="F60" s="100"/>
      <c r="G60" s="100"/>
      <c r="H60" s="110"/>
      <c r="I60" s="132"/>
      <c r="J60" s="174"/>
    </row>
    <row r="61" spans="1:10" s="25" customFormat="1" ht="15" customHeight="1">
      <c r="A61" s="62" t="s">
        <v>105</v>
      </c>
      <c r="B61" s="44"/>
      <c r="C61" s="44"/>
      <c r="D61" s="44"/>
      <c r="E61" s="101">
        <v>1344000</v>
      </c>
      <c r="F61" s="100"/>
      <c r="G61" s="100"/>
      <c r="H61" s="110">
        <f>E61</f>
        <v>1344000</v>
      </c>
      <c r="I61" s="132"/>
      <c r="J61" s="174"/>
    </row>
    <row r="62" spans="1:10" s="25" customFormat="1" ht="15" customHeight="1">
      <c r="A62" s="62" t="s">
        <v>83</v>
      </c>
      <c r="B62" s="44"/>
      <c r="C62" s="44"/>
      <c r="D62" s="44"/>
      <c r="E62" s="101">
        <f>E61/E63</f>
        <v>610.9090909090909</v>
      </c>
      <c r="F62" s="100"/>
      <c r="G62" s="100"/>
      <c r="H62" s="110">
        <f>E62</f>
        <v>610.9090909090909</v>
      </c>
      <c r="I62" s="132"/>
      <c r="J62" s="174"/>
    </row>
    <row r="63" spans="1:10" s="25" customFormat="1" ht="15" customHeight="1">
      <c r="A63" s="62" t="s">
        <v>133</v>
      </c>
      <c r="B63" s="44"/>
      <c r="C63" s="44"/>
      <c r="D63" s="44"/>
      <c r="E63" s="101">
        <v>2200</v>
      </c>
      <c r="F63" s="100"/>
      <c r="G63" s="100"/>
      <c r="H63" s="110">
        <f>E63</f>
        <v>2200</v>
      </c>
      <c r="I63" s="132"/>
      <c r="J63" s="174"/>
    </row>
    <row r="64" spans="1:10" s="25" customFormat="1" ht="15" customHeight="1">
      <c r="A64" s="23"/>
      <c r="B64" s="44"/>
      <c r="C64" s="44"/>
      <c r="D64" s="44"/>
      <c r="E64" s="99"/>
      <c r="F64" s="100"/>
      <c r="G64" s="100"/>
      <c r="H64" s="110"/>
      <c r="I64" s="132"/>
      <c r="J64" s="174"/>
    </row>
    <row r="65" spans="1:10" s="25" customFormat="1" ht="15" customHeight="1">
      <c r="A65" s="77" t="s">
        <v>15</v>
      </c>
      <c r="B65" s="44">
        <f>B66</f>
        <v>1086800</v>
      </c>
      <c r="C65" s="44">
        <f>C66</f>
        <v>25100000</v>
      </c>
      <c r="D65" s="44"/>
      <c r="E65" s="101">
        <f>E66+E69</f>
        <v>8727400</v>
      </c>
      <c r="F65" s="100"/>
      <c r="G65" s="100"/>
      <c r="H65" s="110">
        <f>SUM(B65:G65)</f>
        <v>34914200</v>
      </c>
      <c r="I65" s="132">
        <v>22003700</v>
      </c>
      <c r="J65" s="176">
        <f>(H65-I65)/I65</f>
        <v>0.5867422297159114</v>
      </c>
    </row>
    <row r="66" spans="1:10" s="25" customFormat="1" ht="15" customHeight="1">
      <c r="A66" s="62" t="s">
        <v>131</v>
      </c>
      <c r="B66" s="44">
        <v>1086800</v>
      </c>
      <c r="C66" s="44">
        <v>25100000</v>
      </c>
      <c r="D66" s="44"/>
      <c r="E66" s="101">
        <v>180000</v>
      </c>
      <c r="F66" s="100"/>
      <c r="G66" s="100"/>
      <c r="H66" s="110">
        <f>SUM(B66:F66)</f>
        <v>26366800</v>
      </c>
      <c r="I66" s="132"/>
      <c r="J66" s="176" t="e">
        <f>(H66-I66)/I66</f>
        <v>#DIV/0!</v>
      </c>
    </row>
    <row r="67" spans="1:10" s="25" customFormat="1" ht="15" customHeight="1">
      <c r="A67" s="62" t="s">
        <v>169</v>
      </c>
      <c r="B67" s="44">
        <f>B66/B68</f>
        <v>543.4</v>
      </c>
      <c r="C67" s="44">
        <v>12550</v>
      </c>
      <c r="D67" s="44"/>
      <c r="E67" s="101">
        <v>120</v>
      </c>
      <c r="F67" s="100"/>
      <c r="G67" s="100"/>
      <c r="H67" s="110">
        <f>C67+E67</f>
        <v>12670</v>
      </c>
      <c r="I67" s="132">
        <v>12783</v>
      </c>
      <c r="J67" s="176">
        <f>(H67-I67)/I67</f>
        <v>-0.008839865446295862</v>
      </c>
    </row>
    <row r="68" spans="1:10" s="25" customFormat="1" ht="15" customHeight="1">
      <c r="A68" s="62" t="s">
        <v>133</v>
      </c>
      <c r="B68" s="44">
        <v>2000</v>
      </c>
      <c r="C68" s="44">
        <f>C66/C67</f>
        <v>2000</v>
      </c>
      <c r="D68" s="44"/>
      <c r="E68" s="101">
        <f>E66/E67</f>
        <v>1500</v>
      </c>
      <c r="F68" s="100"/>
      <c r="G68" s="100"/>
      <c r="H68" s="110"/>
      <c r="I68" s="132"/>
      <c r="J68" s="176"/>
    </row>
    <row r="69" spans="1:10" s="25" customFormat="1" ht="15" customHeight="1">
      <c r="A69" s="62" t="s">
        <v>302</v>
      </c>
      <c r="B69" s="44"/>
      <c r="C69" s="44"/>
      <c r="D69" s="44"/>
      <c r="E69" s="101">
        <v>8547400</v>
      </c>
      <c r="F69" s="100"/>
      <c r="G69" s="100"/>
      <c r="H69" s="110">
        <f>C69+E69</f>
        <v>8547400</v>
      </c>
      <c r="I69" s="132"/>
      <c r="J69" s="176"/>
    </row>
    <row r="70" spans="1:10" s="25" customFormat="1" ht="15" customHeight="1">
      <c r="A70" s="23" t="s">
        <v>169</v>
      </c>
      <c r="B70" s="44"/>
      <c r="C70" s="44"/>
      <c r="D70" s="44"/>
      <c r="E70" s="101">
        <v>3393</v>
      </c>
      <c r="F70" s="100"/>
      <c r="G70" s="100"/>
      <c r="H70" s="110">
        <f>C70+E70</f>
        <v>3393</v>
      </c>
      <c r="I70" s="132"/>
      <c r="J70" s="174"/>
    </row>
    <row r="71" spans="1:10" s="25" customFormat="1" ht="15" customHeight="1">
      <c r="A71" s="64" t="s">
        <v>174</v>
      </c>
      <c r="B71" s="44"/>
      <c r="C71" s="44"/>
      <c r="D71" s="44"/>
      <c r="E71" s="99"/>
      <c r="F71" s="100"/>
      <c r="G71" s="100"/>
      <c r="H71" s="110"/>
      <c r="I71" s="132"/>
      <c r="J71" s="174"/>
    </row>
    <row r="72" spans="1:10" s="25" customFormat="1" ht="15" customHeight="1">
      <c r="A72" s="23"/>
      <c r="B72" s="44"/>
      <c r="C72" s="44"/>
      <c r="D72" s="44"/>
      <c r="E72" s="99"/>
      <c r="F72" s="100"/>
      <c r="G72" s="100"/>
      <c r="H72" s="110"/>
      <c r="I72" s="132"/>
      <c r="J72" s="174"/>
    </row>
    <row r="73" spans="1:10" s="25" customFormat="1" ht="15" customHeight="1">
      <c r="A73" s="43" t="s">
        <v>45</v>
      </c>
      <c r="B73" s="44"/>
      <c r="C73" s="44"/>
      <c r="D73" s="44"/>
      <c r="E73" s="99"/>
      <c r="F73" s="100"/>
      <c r="G73" s="100"/>
      <c r="H73" s="110"/>
      <c r="I73" s="132"/>
      <c r="J73" s="174"/>
    </row>
    <row r="74" spans="1:10" s="25" customFormat="1" ht="15" customHeight="1">
      <c r="A74" s="62" t="s">
        <v>132</v>
      </c>
      <c r="B74" s="44"/>
      <c r="C74" s="44">
        <v>179800</v>
      </c>
      <c r="D74" s="44"/>
      <c r="E74" s="101">
        <v>796250</v>
      </c>
      <c r="F74" s="107">
        <v>642000</v>
      </c>
      <c r="G74" s="44">
        <v>1000000</v>
      </c>
      <c r="H74" s="110">
        <f>SUM(C74:G74)</f>
        <v>2618050</v>
      </c>
      <c r="I74" s="132">
        <v>3245500</v>
      </c>
      <c r="J74" s="176">
        <f>(H74-I74)/I74</f>
        <v>-0.1933292250808812</v>
      </c>
    </row>
    <row r="75" spans="1:10" s="25" customFormat="1" ht="15" customHeight="1">
      <c r="A75" s="62" t="s">
        <v>170</v>
      </c>
      <c r="B75" s="44"/>
      <c r="C75" s="44">
        <v>90</v>
      </c>
      <c r="D75" s="44"/>
      <c r="E75" s="101">
        <v>46</v>
      </c>
      <c r="F75" s="107">
        <f>F74/F76</f>
        <v>35.666666666666664</v>
      </c>
      <c r="G75" s="44">
        <v>42</v>
      </c>
      <c r="H75" s="110">
        <f>SUM(C75:G75)</f>
        <v>213.66666666666666</v>
      </c>
      <c r="I75" s="132">
        <v>234</v>
      </c>
      <c r="J75" s="176">
        <f>(H75-I75)/I75</f>
        <v>-0.08689458689458693</v>
      </c>
    </row>
    <row r="76" spans="1:10" s="25" customFormat="1" ht="15" customHeight="1">
      <c r="A76" s="62" t="s">
        <v>133</v>
      </c>
      <c r="B76" s="44"/>
      <c r="C76" s="44">
        <f>C74/C75</f>
        <v>1997.7777777777778</v>
      </c>
      <c r="D76" s="44"/>
      <c r="E76" s="101">
        <f>E74/E75</f>
        <v>17309.782608695652</v>
      </c>
      <c r="F76" s="107">
        <v>18000</v>
      </c>
      <c r="G76" s="44">
        <f>G74/G75</f>
        <v>23809.52380952381</v>
      </c>
      <c r="H76" s="110">
        <f>H74/H75</f>
        <v>12252.964118564743</v>
      </c>
      <c r="I76" s="132">
        <f>I74/I75</f>
        <v>13869.65811965812</v>
      </c>
      <c r="J76" s="176">
        <f>(H76-I76)/I76</f>
        <v>-0.11656336350511476</v>
      </c>
    </row>
    <row r="77" spans="1:10" s="25" customFormat="1" ht="15" customHeight="1">
      <c r="A77" s="23"/>
      <c r="B77" s="44"/>
      <c r="C77" s="44"/>
      <c r="D77" s="44"/>
      <c r="E77" s="101"/>
      <c r="F77" s="100"/>
      <c r="G77" s="44"/>
      <c r="H77" s="110"/>
      <c r="I77" s="132"/>
      <c r="J77" s="174"/>
    </row>
    <row r="78" spans="1:10" s="25" customFormat="1" ht="15" customHeight="1">
      <c r="A78" s="43" t="s">
        <v>48</v>
      </c>
      <c r="B78" s="44"/>
      <c r="C78" s="44"/>
      <c r="D78" s="44"/>
      <c r="E78" s="99"/>
      <c r="F78" s="100"/>
      <c r="G78" s="100"/>
      <c r="H78" s="110"/>
      <c r="I78" s="132"/>
      <c r="J78" s="174"/>
    </row>
    <row r="79" spans="1:10" s="25" customFormat="1" ht="15" customHeight="1">
      <c r="A79" s="62" t="s">
        <v>132</v>
      </c>
      <c r="B79" s="44">
        <v>650050</v>
      </c>
      <c r="C79" s="44">
        <v>352000</v>
      </c>
      <c r="D79" s="44">
        <v>230750</v>
      </c>
      <c r="E79" s="101">
        <v>510000</v>
      </c>
      <c r="F79" s="107">
        <v>120000</v>
      </c>
      <c r="G79" s="100">
        <v>500000</v>
      </c>
      <c r="H79" s="110">
        <f>SUM(B79:G79)</f>
        <v>2362800</v>
      </c>
      <c r="I79" s="132">
        <v>2216400</v>
      </c>
      <c r="J79" s="176">
        <f>(H79-I79)/I79</f>
        <v>0.0660530590146183</v>
      </c>
    </row>
    <row r="80" spans="1:10" s="25" customFormat="1" ht="15" customHeight="1">
      <c r="A80" s="62" t="s">
        <v>170</v>
      </c>
      <c r="B80" s="104">
        <v>41.25</v>
      </c>
      <c r="C80" s="44">
        <v>13</v>
      </c>
      <c r="D80" s="44">
        <v>17</v>
      </c>
      <c r="E80" s="171">
        <v>34.5</v>
      </c>
      <c r="F80" s="107">
        <f>F79/F81</f>
        <v>12</v>
      </c>
      <c r="G80" s="100">
        <v>20</v>
      </c>
      <c r="H80" s="110">
        <f>SUM(B80:G80)</f>
        <v>137.75</v>
      </c>
      <c r="I80" s="132">
        <v>122</v>
      </c>
      <c r="J80" s="176">
        <f>(H80-I80)/I80</f>
        <v>0.1290983606557377</v>
      </c>
    </row>
    <row r="81" spans="1:10" s="25" customFormat="1" ht="15" customHeight="1">
      <c r="A81" s="62" t="s">
        <v>150</v>
      </c>
      <c r="B81" s="44">
        <f>B79/B80</f>
        <v>15758.787878787878</v>
      </c>
      <c r="C81" s="44">
        <f>C79/C80</f>
        <v>27076.923076923078</v>
      </c>
      <c r="D81" s="44">
        <f>D79/D80</f>
        <v>13573.529411764706</v>
      </c>
      <c r="E81" s="101">
        <f>E79/E80</f>
        <v>14782.608695652174</v>
      </c>
      <c r="F81" s="107">
        <v>10000</v>
      </c>
      <c r="G81" s="100">
        <f>G79/G80</f>
        <v>25000</v>
      </c>
      <c r="H81" s="110">
        <f>H79/H80</f>
        <v>17152.813067150637</v>
      </c>
      <c r="I81" s="132">
        <f>I79/I80</f>
        <v>18167.213114754097</v>
      </c>
      <c r="J81" s="176">
        <f>(H81-I81)/I81</f>
        <v>-0.05583685517398579</v>
      </c>
    </row>
    <row r="82" spans="1:10" s="25" customFormat="1" ht="15" customHeight="1">
      <c r="A82" s="23"/>
      <c r="B82" s="44"/>
      <c r="C82" s="44"/>
      <c r="D82" s="44"/>
      <c r="E82" s="99"/>
      <c r="F82" s="107"/>
      <c r="G82" s="100"/>
      <c r="H82" s="110"/>
      <c r="I82" s="132"/>
      <c r="J82" s="174"/>
    </row>
    <row r="83" spans="1:10" s="25" customFormat="1" ht="15" customHeight="1">
      <c r="A83" s="43" t="s">
        <v>50</v>
      </c>
      <c r="B83" s="44"/>
      <c r="C83" s="44"/>
      <c r="D83" s="44"/>
      <c r="E83" s="99"/>
      <c r="F83" s="100"/>
      <c r="G83" s="100"/>
      <c r="H83" s="110"/>
      <c r="I83" s="132"/>
      <c r="J83" s="174"/>
    </row>
    <row r="84" spans="1:10" s="25" customFormat="1" ht="15" customHeight="1">
      <c r="A84" s="62" t="s">
        <v>132</v>
      </c>
      <c r="B84" s="44">
        <v>298694</v>
      </c>
      <c r="C84" s="44">
        <v>146000</v>
      </c>
      <c r="D84" s="44">
        <v>20250</v>
      </c>
      <c r="E84" s="101">
        <v>168000</v>
      </c>
      <c r="F84" s="100"/>
      <c r="G84" s="100"/>
      <c r="H84" s="110">
        <f>SUM(B84:E84)</f>
        <v>632944</v>
      </c>
      <c r="I84" s="132">
        <v>601428</v>
      </c>
      <c r="J84" s="176">
        <f>(H84-I84)/I84</f>
        <v>0.05240195002560572</v>
      </c>
    </row>
    <row r="85" spans="1:10" s="25" customFormat="1" ht="15" customHeight="1">
      <c r="A85" s="62" t="s">
        <v>170</v>
      </c>
      <c r="B85" s="104">
        <v>31.5</v>
      </c>
      <c r="C85" s="44">
        <v>10</v>
      </c>
      <c r="D85" s="104">
        <v>2.25</v>
      </c>
      <c r="E85" s="172">
        <v>13.75</v>
      </c>
      <c r="F85" s="100"/>
      <c r="G85" s="100"/>
      <c r="H85" s="110">
        <f>SUM(B85:G85)</f>
        <v>57.5</v>
      </c>
      <c r="I85" s="132">
        <v>59</v>
      </c>
      <c r="J85" s="176">
        <f>(H85-I85)/I85</f>
        <v>-0.025423728813559324</v>
      </c>
    </row>
    <row r="86" spans="1:10" s="25" customFormat="1" ht="15" customHeight="1">
      <c r="A86" s="62" t="s">
        <v>133</v>
      </c>
      <c r="B86" s="44">
        <f>B84/B85</f>
        <v>9482.349206349207</v>
      </c>
      <c r="C86" s="44">
        <f>C84/C85</f>
        <v>14600</v>
      </c>
      <c r="D86" s="44">
        <f>D84/D85</f>
        <v>9000</v>
      </c>
      <c r="E86" s="101">
        <f>E84/E85</f>
        <v>12218.181818181818</v>
      </c>
      <c r="F86" s="100"/>
      <c r="G86" s="100"/>
      <c r="H86" s="110">
        <f>H84/H85</f>
        <v>11007.721739130435</v>
      </c>
      <c r="I86" s="132">
        <f>I84/I85</f>
        <v>10193.694915254237</v>
      </c>
      <c r="J86" s="176">
        <f>(H86-I86)/I86</f>
        <v>0.07985591393931726</v>
      </c>
    </row>
    <row r="87" spans="1:10" s="25" customFormat="1" ht="15" customHeight="1">
      <c r="A87" s="23"/>
      <c r="B87" s="44"/>
      <c r="C87" s="44"/>
      <c r="D87" s="44"/>
      <c r="E87" s="99"/>
      <c r="F87" s="100"/>
      <c r="G87" s="100"/>
      <c r="H87" s="110"/>
      <c r="I87" s="132"/>
      <c r="J87" s="174"/>
    </row>
    <row r="88" spans="1:10" s="25" customFormat="1" ht="15" customHeight="1">
      <c r="A88" s="68" t="s">
        <v>116</v>
      </c>
      <c r="B88" s="44"/>
      <c r="C88" s="44"/>
      <c r="D88" s="44"/>
      <c r="E88" s="99"/>
      <c r="F88" s="100"/>
      <c r="G88" s="100"/>
      <c r="H88" s="110"/>
      <c r="I88" s="132"/>
      <c r="J88" s="174"/>
    </row>
    <row r="89" spans="1:10" s="25" customFormat="1" ht="15" customHeight="1">
      <c r="A89" s="62" t="s">
        <v>132</v>
      </c>
      <c r="B89" s="44"/>
      <c r="C89" s="44">
        <v>5000</v>
      </c>
      <c r="D89" s="44"/>
      <c r="E89" s="99">
        <v>52350</v>
      </c>
      <c r="F89" s="100"/>
      <c r="G89" s="100"/>
      <c r="H89" s="110">
        <f>C89+E89</f>
        <v>57350</v>
      </c>
      <c r="I89" s="132">
        <v>6500</v>
      </c>
      <c r="J89" s="174"/>
    </row>
    <row r="90" spans="1:10" s="25" customFormat="1" ht="15" customHeight="1">
      <c r="A90" s="62" t="s">
        <v>170</v>
      </c>
      <c r="B90" s="44"/>
      <c r="C90" s="44">
        <v>1</v>
      </c>
      <c r="D90" s="44"/>
      <c r="E90" s="99">
        <v>6</v>
      </c>
      <c r="F90" s="100"/>
      <c r="G90" s="100"/>
      <c r="H90" s="110">
        <f>C90+E90</f>
        <v>7</v>
      </c>
      <c r="I90" s="132">
        <v>4</v>
      </c>
      <c r="J90" s="174"/>
    </row>
    <row r="91" spans="1:10" s="25" customFormat="1" ht="15" customHeight="1">
      <c r="A91" s="62" t="s">
        <v>133</v>
      </c>
      <c r="B91" s="44"/>
      <c r="C91" s="44">
        <f>C89/C90</f>
        <v>5000</v>
      </c>
      <c r="D91" s="44"/>
      <c r="E91" s="99">
        <f>E89/E90</f>
        <v>8725</v>
      </c>
      <c r="F91" s="100"/>
      <c r="G91" s="100"/>
      <c r="H91" s="110">
        <f>H89/H90</f>
        <v>8192.857142857143</v>
      </c>
      <c r="I91" s="132">
        <f>I89/I90</f>
        <v>1625</v>
      </c>
      <c r="J91" s="174"/>
    </row>
    <row r="92" spans="1:10" s="25" customFormat="1" ht="15" customHeight="1">
      <c r="A92" s="23"/>
      <c r="B92" s="44"/>
      <c r="C92" s="44"/>
      <c r="D92" s="44"/>
      <c r="E92" s="99"/>
      <c r="F92" s="100"/>
      <c r="G92" s="100"/>
      <c r="H92" s="110"/>
      <c r="I92" s="132"/>
      <c r="J92" s="174"/>
    </row>
    <row r="93" spans="1:10" s="25" customFormat="1" ht="15" customHeight="1">
      <c r="A93" s="64" t="s">
        <v>175</v>
      </c>
      <c r="B93" s="44"/>
      <c r="C93" s="44"/>
      <c r="D93" s="44"/>
      <c r="E93" s="99"/>
      <c r="F93" s="100"/>
      <c r="G93" s="100"/>
      <c r="H93" s="110"/>
      <c r="I93" s="132"/>
      <c r="J93" s="174"/>
    </row>
    <row r="94" spans="1:10" s="25" customFormat="1" ht="15" customHeight="1">
      <c r="A94" s="23"/>
      <c r="B94" s="44"/>
      <c r="C94" s="44"/>
      <c r="D94" s="44"/>
      <c r="E94" s="99"/>
      <c r="F94" s="100"/>
      <c r="G94" s="100"/>
      <c r="H94" s="110"/>
      <c r="I94" s="132"/>
      <c r="J94" s="174"/>
    </row>
    <row r="95" spans="1:10" s="25" customFormat="1" ht="15" customHeight="1">
      <c r="A95" s="77" t="s">
        <v>6</v>
      </c>
      <c r="B95" s="44">
        <f>B101</f>
        <v>8427900</v>
      </c>
      <c r="C95" s="44">
        <f>C101</f>
        <v>900000</v>
      </c>
      <c r="D95" s="44">
        <f>D97</f>
        <v>130450</v>
      </c>
      <c r="E95" s="44">
        <f>E97+E101</f>
        <v>3008900</v>
      </c>
      <c r="F95" s="44">
        <f>F97</f>
        <v>651000</v>
      </c>
      <c r="G95" s="44">
        <f>G97</f>
        <v>200000</v>
      </c>
      <c r="H95" s="110">
        <f>SUM(B95:G95)</f>
        <v>13318250</v>
      </c>
      <c r="I95" s="132">
        <v>8167275</v>
      </c>
      <c r="J95" s="176">
        <f>(H95-I95)/I95</f>
        <v>0.6306846530819643</v>
      </c>
    </row>
    <row r="96" spans="1:10" s="25" customFormat="1" ht="15" customHeight="1">
      <c r="A96" s="63" t="s">
        <v>7</v>
      </c>
      <c r="B96" s="44"/>
      <c r="C96" s="44"/>
      <c r="D96" s="44"/>
      <c r="E96" s="99"/>
      <c r="F96" s="100"/>
      <c r="G96" s="100"/>
      <c r="H96" s="110"/>
      <c r="I96" s="132"/>
      <c r="J96" s="174"/>
    </row>
    <row r="97" spans="1:10" s="25" customFormat="1" ht="15" customHeight="1">
      <c r="A97" s="62" t="s">
        <v>135</v>
      </c>
      <c r="B97" s="44"/>
      <c r="C97" s="44"/>
      <c r="D97" s="44">
        <v>130450</v>
      </c>
      <c r="E97" s="101">
        <v>330600</v>
      </c>
      <c r="F97" s="107">
        <v>651000</v>
      </c>
      <c r="G97" s="100">
        <v>200000</v>
      </c>
      <c r="H97" s="110">
        <f>SUM(D97:G97)</f>
        <v>1312050</v>
      </c>
      <c r="I97" s="132">
        <v>1175875</v>
      </c>
      <c r="J97" s="176">
        <f aca="true" t="shared" si="2" ref="J97:J103">(H97-I97)/I97</f>
        <v>0.1158073774848517</v>
      </c>
    </row>
    <row r="98" spans="1:10" s="25" customFormat="1" ht="15" customHeight="1">
      <c r="A98" s="62" t="s">
        <v>169</v>
      </c>
      <c r="B98" s="44"/>
      <c r="C98" s="44"/>
      <c r="D98" s="44">
        <v>173</v>
      </c>
      <c r="E98" s="101">
        <v>348</v>
      </c>
      <c r="F98" s="107">
        <v>792</v>
      </c>
      <c r="G98" s="100">
        <v>200</v>
      </c>
      <c r="H98" s="110">
        <f>SUM(D98:G98)</f>
        <v>1513</v>
      </c>
      <c r="I98" s="132">
        <v>1300</v>
      </c>
      <c r="J98" s="176">
        <f t="shared" si="2"/>
        <v>0.16384615384615384</v>
      </c>
    </row>
    <row r="99" spans="1:10" s="25" customFormat="1" ht="15" customHeight="1">
      <c r="A99" s="62" t="s">
        <v>133</v>
      </c>
      <c r="B99" s="44"/>
      <c r="C99" s="44"/>
      <c r="D99" s="44">
        <f aca="true" t="shared" si="3" ref="D99:I99">D97/D98</f>
        <v>754.0462427745665</v>
      </c>
      <c r="E99" s="101">
        <f t="shared" si="3"/>
        <v>950</v>
      </c>
      <c r="F99" s="107">
        <f t="shared" si="3"/>
        <v>821.969696969697</v>
      </c>
      <c r="G99" s="100">
        <f t="shared" si="3"/>
        <v>1000</v>
      </c>
      <c r="H99" s="110">
        <f t="shared" si="3"/>
        <v>867.1844018506279</v>
      </c>
      <c r="I99" s="132">
        <f t="shared" si="3"/>
        <v>904.5192307692307</v>
      </c>
      <c r="J99" s="176">
        <f t="shared" si="2"/>
        <v>-0.04127588187025297</v>
      </c>
    </row>
    <row r="100" spans="1:10" s="25" customFormat="1" ht="15" customHeight="1">
      <c r="A100" s="63" t="s">
        <v>8</v>
      </c>
      <c r="B100" s="44"/>
      <c r="C100" s="44"/>
      <c r="D100" s="44"/>
      <c r="E100" s="101"/>
      <c r="F100" s="100"/>
      <c r="G100" s="100"/>
      <c r="H100" s="110"/>
      <c r="I100" s="132"/>
      <c r="J100" s="176"/>
    </row>
    <row r="101" spans="1:10" s="25" customFormat="1" ht="15" customHeight="1">
      <c r="A101" s="62" t="s">
        <v>135</v>
      </c>
      <c r="B101" s="44">
        <v>8427900</v>
      </c>
      <c r="C101" s="44">
        <v>900000</v>
      </c>
      <c r="D101" s="44"/>
      <c r="E101" s="101">
        <v>2678300</v>
      </c>
      <c r="F101" s="100"/>
      <c r="G101" s="100"/>
      <c r="H101" s="110">
        <f>SUM(B101:E101)</f>
        <v>12006200</v>
      </c>
      <c r="I101" s="132">
        <v>6991400</v>
      </c>
      <c r="J101" s="176">
        <f t="shared" si="2"/>
        <v>0.717281231226936</v>
      </c>
    </row>
    <row r="102" spans="1:10" s="25" customFormat="1" ht="15" customHeight="1">
      <c r="A102" s="62" t="s">
        <v>169</v>
      </c>
      <c r="B102" s="44">
        <v>7993</v>
      </c>
      <c r="C102" s="44">
        <v>1200</v>
      </c>
      <c r="D102" s="44"/>
      <c r="E102" s="101">
        <v>3676</v>
      </c>
      <c r="F102" s="100"/>
      <c r="G102" s="100"/>
      <c r="H102" s="110">
        <f>SUM(B102:E102)</f>
        <v>12869</v>
      </c>
      <c r="I102" s="132">
        <v>11400</v>
      </c>
      <c r="J102" s="176">
        <f t="shared" si="2"/>
        <v>0.128859649122807</v>
      </c>
    </row>
    <row r="103" spans="1:10" s="25" customFormat="1" ht="15" customHeight="1">
      <c r="A103" s="62" t="s">
        <v>133</v>
      </c>
      <c r="B103" s="44">
        <f>B101/B102</f>
        <v>1054.4101088452396</v>
      </c>
      <c r="C103" s="44">
        <f>C101/C102</f>
        <v>750</v>
      </c>
      <c r="D103" s="44"/>
      <c r="E103" s="101">
        <f>E101/E102</f>
        <v>728.5908596300327</v>
      </c>
      <c r="F103" s="100"/>
      <c r="G103" s="100"/>
      <c r="H103" s="110">
        <f>H101/H102</f>
        <v>932.9551635713731</v>
      </c>
      <c r="I103" s="132">
        <f>I101/I102</f>
        <v>613.280701754386</v>
      </c>
      <c r="J103" s="176">
        <f t="shared" si="2"/>
        <v>0.5212530916145054</v>
      </c>
    </row>
    <row r="104" spans="1:10" s="24" customFormat="1" ht="15" customHeight="1">
      <c r="A104" s="22"/>
      <c r="B104" s="45"/>
      <c r="C104" s="45"/>
      <c r="D104" s="45"/>
      <c r="E104" s="46"/>
      <c r="F104" s="46"/>
      <c r="G104" s="46"/>
      <c r="H104" s="111"/>
      <c r="I104" s="133"/>
      <c r="J104" s="173"/>
    </row>
    <row r="105" spans="1:10" ht="15" customHeight="1">
      <c r="A105" s="86" t="s">
        <v>4</v>
      </c>
      <c r="B105" s="44">
        <f>B107</f>
        <v>1599400</v>
      </c>
      <c r="C105" s="44">
        <f>C107</f>
        <v>120000</v>
      </c>
      <c r="D105" s="44"/>
      <c r="E105" s="44">
        <f>E107+E111</f>
        <v>401400</v>
      </c>
      <c r="F105" s="44">
        <f>F111</f>
        <v>850400</v>
      </c>
      <c r="G105" s="44">
        <f>G111</f>
        <v>4000000</v>
      </c>
      <c r="H105" s="110">
        <f>SUM(B105:G105)</f>
        <v>6971200</v>
      </c>
      <c r="I105" s="134">
        <v>4019700</v>
      </c>
      <c r="J105" s="176">
        <f aca="true" t="shared" si="4" ref="J105:J116">(H105-I105)/I105</f>
        <v>0.7342587755305122</v>
      </c>
    </row>
    <row r="106" spans="1:11" s="20" customFormat="1" ht="15" customHeight="1">
      <c r="A106" s="27" t="s">
        <v>69</v>
      </c>
      <c r="B106" s="47"/>
      <c r="C106" s="44"/>
      <c r="D106" s="44"/>
      <c r="E106" s="48"/>
      <c r="F106" s="48"/>
      <c r="G106" s="48"/>
      <c r="H106" s="112"/>
      <c r="I106" s="120"/>
      <c r="J106" s="177"/>
      <c r="K106" s="41"/>
    </row>
    <row r="107" spans="1:11" ht="15" customHeight="1">
      <c r="A107" s="62" t="s">
        <v>135</v>
      </c>
      <c r="B107" s="49">
        <v>1599400</v>
      </c>
      <c r="C107" s="49">
        <v>120000</v>
      </c>
      <c r="D107" s="49"/>
      <c r="E107" s="82"/>
      <c r="F107" s="82"/>
      <c r="G107" s="82"/>
      <c r="H107" s="110">
        <f>SUM(B107:G107)</f>
        <v>1719400</v>
      </c>
      <c r="I107" s="120">
        <v>680600</v>
      </c>
      <c r="J107" s="176">
        <f t="shared" si="4"/>
        <v>1.5263003232441963</v>
      </c>
      <c r="K107" s="41"/>
    </row>
    <row r="108" spans="1:11" ht="15" customHeight="1">
      <c r="A108" s="62" t="s">
        <v>169</v>
      </c>
      <c r="B108" s="46">
        <v>1507</v>
      </c>
      <c r="C108" s="46">
        <v>100</v>
      </c>
      <c r="D108" s="46"/>
      <c r="E108" s="82"/>
      <c r="F108" s="82"/>
      <c r="G108" s="82"/>
      <c r="H108" s="110">
        <f>SUM(B108:G108)</f>
        <v>1607</v>
      </c>
      <c r="I108" s="120">
        <v>700</v>
      </c>
      <c r="J108" s="176">
        <f t="shared" si="4"/>
        <v>1.2957142857142858</v>
      </c>
      <c r="K108" s="41"/>
    </row>
    <row r="109" spans="1:11" ht="15" customHeight="1">
      <c r="A109" s="62" t="s">
        <v>133</v>
      </c>
      <c r="B109" s="46">
        <f>B107/B108</f>
        <v>1061.3138686131388</v>
      </c>
      <c r="C109" s="46">
        <f>C107/C108</f>
        <v>1200</v>
      </c>
      <c r="D109" s="46"/>
      <c r="E109" s="82"/>
      <c r="F109" s="82"/>
      <c r="G109" s="82"/>
      <c r="H109" s="113">
        <f>H107/H108</f>
        <v>1069.9439950217798</v>
      </c>
      <c r="I109" s="120">
        <f>I107/I108</f>
        <v>972.2857142857143</v>
      </c>
      <c r="J109" s="176">
        <f t="shared" si="4"/>
        <v>0.10044195785372582</v>
      </c>
      <c r="K109" s="41"/>
    </row>
    <row r="110" spans="1:10" ht="15" customHeight="1">
      <c r="A110" s="63" t="s">
        <v>5</v>
      </c>
      <c r="B110" s="46"/>
      <c r="C110" s="46"/>
      <c r="D110" s="46"/>
      <c r="E110" s="46"/>
      <c r="F110" s="46"/>
      <c r="G110" s="44"/>
      <c r="H110" s="111"/>
      <c r="I110" s="134"/>
      <c r="J110" s="178"/>
    </row>
    <row r="111" spans="1:10" ht="15" customHeight="1">
      <c r="A111" s="62" t="s">
        <v>136</v>
      </c>
      <c r="B111" s="49"/>
      <c r="C111" s="49"/>
      <c r="D111" s="49"/>
      <c r="E111" s="82">
        <v>401400</v>
      </c>
      <c r="F111" s="82">
        <v>850400</v>
      </c>
      <c r="G111" s="49">
        <v>4000000</v>
      </c>
      <c r="H111" s="110">
        <f>SUM(E111:G111)</f>
        <v>5251800</v>
      </c>
      <c r="I111" s="134">
        <v>3339100</v>
      </c>
      <c r="J111" s="176">
        <f t="shared" si="4"/>
        <v>0.5728190230900542</v>
      </c>
    </row>
    <row r="112" spans="1:10" ht="15" customHeight="1">
      <c r="A112" s="62" t="s">
        <v>169</v>
      </c>
      <c r="B112" s="46"/>
      <c r="C112" s="46"/>
      <c r="D112" s="46"/>
      <c r="E112" s="82">
        <v>446</v>
      </c>
      <c r="F112" s="82">
        <v>945</v>
      </c>
      <c r="G112" s="46">
        <f>G111/G113</f>
        <v>3333.3333333333335</v>
      </c>
      <c r="H112" s="110">
        <f>SUM(E112:G112)</f>
        <v>4724.333333333334</v>
      </c>
      <c r="I112" s="134">
        <v>3317</v>
      </c>
      <c r="J112" s="176">
        <f t="shared" si="4"/>
        <v>0.4242789669379964</v>
      </c>
    </row>
    <row r="113" spans="1:10" ht="15" customHeight="1">
      <c r="A113" s="62" t="s">
        <v>133</v>
      </c>
      <c r="B113" s="46"/>
      <c r="C113" s="46"/>
      <c r="D113" s="46"/>
      <c r="E113" s="82">
        <f>E111/E112</f>
        <v>900</v>
      </c>
      <c r="F113" s="82">
        <f>F111/F112</f>
        <v>899.8941798941798</v>
      </c>
      <c r="G113" s="46">
        <v>1200</v>
      </c>
      <c r="H113" s="111">
        <f>H111/H112</f>
        <v>1111.6489098991037</v>
      </c>
      <c r="I113" s="134">
        <f>I111/I112</f>
        <v>1006.6626469701538</v>
      </c>
      <c r="J113" s="176">
        <f t="shared" si="4"/>
        <v>0.10429140610803118</v>
      </c>
    </row>
    <row r="114" spans="1:10" ht="15" customHeight="1">
      <c r="A114" s="62"/>
      <c r="B114" s="46"/>
      <c r="C114" s="46"/>
      <c r="D114" s="46"/>
      <c r="E114" s="46"/>
      <c r="F114" s="46"/>
      <c r="G114" s="46"/>
      <c r="H114" s="111"/>
      <c r="I114" s="134"/>
      <c r="J114" s="178"/>
    </row>
    <row r="115" spans="1:10" ht="15" customHeight="1">
      <c r="A115" s="77" t="s">
        <v>16</v>
      </c>
      <c r="B115" s="44">
        <v>500000</v>
      </c>
      <c r="C115" s="44">
        <f>C116</f>
        <v>636000</v>
      </c>
      <c r="D115" s="44"/>
      <c r="E115" s="44">
        <f>E116+E119</f>
        <v>1694903</v>
      </c>
      <c r="F115" s="44"/>
      <c r="G115" s="44"/>
      <c r="H115" s="114">
        <f>SUM(C115:E115)</f>
        <v>2330903</v>
      </c>
      <c r="I115" s="134">
        <v>1313300</v>
      </c>
      <c r="J115" s="176">
        <f t="shared" si="4"/>
        <v>0.774844285387954</v>
      </c>
    </row>
    <row r="116" spans="1:10" ht="15" customHeight="1">
      <c r="A116" s="62" t="s">
        <v>132</v>
      </c>
      <c r="B116" s="46">
        <v>500000</v>
      </c>
      <c r="C116" s="46">
        <v>636000</v>
      </c>
      <c r="D116" s="46"/>
      <c r="E116" s="49">
        <v>1617100</v>
      </c>
      <c r="F116" s="46"/>
      <c r="G116" s="44"/>
      <c r="H116" s="114">
        <f>SUM(C116:E116)</f>
        <v>2253100</v>
      </c>
      <c r="I116" s="134">
        <v>1313300</v>
      </c>
      <c r="J116" s="176">
        <f t="shared" si="4"/>
        <v>0.7156019188304271</v>
      </c>
    </row>
    <row r="117" spans="1:10" ht="15" customHeight="1">
      <c r="A117" s="62" t="s">
        <v>169</v>
      </c>
      <c r="B117" s="82">
        <f>B116/B118</f>
        <v>500</v>
      </c>
      <c r="C117" s="46">
        <v>530</v>
      </c>
      <c r="D117" s="46"/>
      <c r="E117" s="46">
        <v>922</v>
      </c>
      <c r="F117" s="65"/>
      <c r="G117" s="46"/>
      <c r="H117" s="114">
        <f>SUM(C117:E117)</f>
        <v>1452</v>
      </c>
      <c r="I117" s="134">
        <v>842</v>
      </c>
      <c r="J117" s="176">
        <f>(H117-I117)/I117</f>
        <v>0.7244655581947743</v>
      </c>
    </row>
    <row r="118" spans="1:10" ht="15" customHeight="1">
      <c r="A118" s="62" t="s">
        <v>133</v>
      </c>
      <c r="B118" s="82">
        <v>1000</v>
      </c>
      <c r="C118" s="46">
        <f>C116/C117</f>
        <v>1200</v>
      </c>
      <c r="D118" s="46"/>
      <c r="E118" s="49">
        <f>E116/E117</f>
        <v>1753.9045553145336</v>
      </c>
      <c r="F118" s="51"/>
      <c r="G118" s="46"/>
      <c r="H118" s="111">
        <f>H116/H117</f>
        <v>1551.7217630853995</v>
      </c>
      <c r="I118" s="134"/>
      <c r="J118" s="176"/>
    </row>
    <row r="119" spans="1:10" ht="15" customHeight="1">
      <c r="A119" s="1" t="s">
        <v>221</v>
      </c>
      <c r="B119" s="82"/>
      <c r="C119" s="46"/>
      <c r="D119" s="46"/>
      <c r="E119" s="46">
        <v>77803</v>
      </c>
      <c r="F119" s="46"/>
      <c r="G119" s="46"/>
      <c r="H119" s="111">
        <f>E119</f>
        <v>77803</v>
      </c>
      <c r="I119" s="134"/>
      <c r="J119" s="178"/>
    </row>
    <row r="120" spans="1:10" ht="15" customHeight="1">
      <c r="A120" s="62" t="s">
        <v>169</v>
      </c>
      <c r="B120" s="82"/>
      <c r="C120" s="46"/>
      <c r="D120" s="46"/>
      <c r="E120" s="46">
        <v>61</v>
      </c>
      <c r="F120" s="46"/>
      <c r="G120" s="46"/>
      <c r="H120" s="111">
        <f>E120</f>
        <v>61</v>
      </c>
      <c r="I120" s="134"/>
      <c r="J120" s="178"/>
    </row>
    <row r="121" spans="1:10" ht="15" customHeight="1">
      <c r="A121" s="43" t="s">
        <v>44</v>
      </c>
      <c r="B121" s="82"/>
      <c r="C121" s="46"/>
      <c r="D121" s="46"/>
      <c r="E121" s="46"/>
      <c r="F121" s="46"/>
      <c r="G121" s="46"/>
      <c r="H121" s="111"/>
      <c r="I121" s="134"/>
      <c r="J121" s="178"/>
    </row>
    <row r="122" spans="1:10" ht="15" customHeight="1">
      <c r="A122" s="62" t="s">
        <v>132</v>
      </c>
      <c r="B122" s="46">
        <v>24000</v>
      </c>
      <c r="C122" s="46">
        <v>16200</v>
      </c>
      <c r="D122" s="46"/>
      <c r="E122" s="46">
        <v>268400</v>
      </c>
      <c r="F122" s="46"/>
      <c r="G122" s="82"/>
      <c r="H122" s="110">
        <f>SUM(B122:E122)</f>
        <v>308600</v>
      </c>
      <c r="I122" s="134">
        <v>279700</v>
      </c>
      <c r="J122" s="176">
        <f>(H122-I122)/I122</f>
        <v>0.10332499106185199</v>
      </c>
    </row>
    <row r="123" spans="1:10" ht="15" customHeight="1">
      <c r="A123" s="62" t="s">
        <v>170</v>
      </c>
      <c r="B123" s="51">
        <v>12</v>
      </c>
      <c r="C123" s="46">
        <v>9</v>
      </c>
      <c r="D123" s="46"/>
      <c r="E123" s="46">
        <v>244</v>
      </c>
      <c r="F123" s="46"/>
      <c r="G123" s="82"/>
      <c r="H123" s="110">
        <f>SUM(B123:E123)</f>
        <v>265</v>
      </c>
      <c r="I123" s="134">
        <v>280</v>
      </c>
      <c r="J123" s="176">
        <f>(H123-I123)/I123</f>
        <v>-0.05357142857142857</v>
      </c>
    </row>
    <row r="124" spans="1:10" ht="15" customHeight="1">
      <c r="A124" s="62" t="s">
        <v>133</v>
      </c>
      <c r="B124" s="46">
        <f>B122/B123</f>
        <v>2000</v>
      </c>
      <c r="C124" s="46">
        <f>C122/C123</f>
        <v>1800</v>
      </c>
      <c r="D124" s="46"/>
      <c r="E124" s="46">
        <f>E122/E123</f>
        <v>1100</v>
      </c>
      <c r="F124" s="46"/>
      <c r="G124" s="82"/>
      <c r="H124" s="113">
        <f>H122/H123</f>
        <v>1164.5283018867924</v>
      </c>
      <c r="I124" s="134">
        <f>I122/I123</f>
        <v>998.9285714285714</v>
      </c>
      <c r="J124" s="176">
        <f>(H124-I124)/I124</f>
        <v>0.16577734904648506</v>
      </c>
    </row>
    <row r="125" spans="1:10" ht="15" customHeight="1">
      <c r="A125" s="62"/>
      <c r="B125" s="46"/>
      <c r="C125" s="46"/>
      <c r="D125" s="46"/>
      <c r="E125" s="46"/>
      <c r="F125" s="46"/>
      <c r="G125" s="46"/>
      <c r="H125" s="115"/>
      <c r="I125" s="134"/>
      <c r="J125" s="178"/>
    </row>
    <row r="126" spans="1:10" ht="15" customHeight="1">
      <c r="A126" s="77" t="s">
        <v>9</v>
      </c>
      <c r="B126" s="46"/>
      <c r="C126" s="44">
        <f>C127</f>
        <v>1020000</v>
      </c>
      <c r="D126" s="44"/>
      <c r="E126" s="44">
        <f>E127+E130</f>
        <v>4977000</v>
      </c>
      <c r="F126" s="48"/>
      <c r="G126" s="46"/>
      <c r="H126" s="110">
        <f>SUM(C126:E126)</f>
        <v>5997000</v>
      </c>
      <c r="I126" s="134">
        <v>7021400</v>
      </c>
      <c r="J126" s="176">
        <f>(H126-I126)/I126</f>
        <v>-0.1458968296920842</v>
      </c>
    </row>
    <row r="127" spans="1:10" ht="15" customHeight="1">
      <c r="A127" s="62" t="s">
        <v>135</v>
      </c>
      <c r="B127" s="82"/>
      <c r="C127" s="46">
        <v>1020000</v>
      </c>
      <c r="D127" s="46"/>
      <c r="E127" s="82">
        <v>4664500</v>
      </c>
      <c r="F127" s="65"/>
      <c r="G127" s="82"/>
      <c r="H127" s="110">
        <f>SUM(C127:E127)</f>
        <v>5684500</v>
      </c>
      <c r="I127" s="134">
        <v>7021400</v>
      </c>
      <c r="J127" s="176">
        <f>(H127-I127)/I127</f>
        <v>-0.19040362320904664</v>
      </c>
    </row>
    <row r="128" spans="1:10" ht="15" customHeight="1">
      <c r="A128" s="62" t="s">
        <v>169</v>
      </c>
      <c r="B128" s="82"/>
      <c r="C128" s="46">
        <v>500</v>
      </c>
      <c r="D128" s="46"/>
      <c r="E128" s="82">
        <v>6041</v>
      </c>
      <c r="F128" s="46"/>
      <c r="G128" s="82"/>
      <c r="H128" s="110">
        <f>SUM(C128:E128)</f>
        <v>6541</v>
      </c>
      <c r="I128" s="134">
        <v>5950</v>
      </c>
      <c r="J128" s="176">
        <f>(H128-I128)/I128</f>
        <v>0.09932773109243698</v>
      </c>
    </row>
    <row r="129" spans="1:10" ht="15" customHeight="1">
      <c r="A129" s="62" t="s">
        <v>133</v>
      </c>
      <c r="B129" s="82"/>
      <c r="C129" s="46">
        <f>C127/C128</f>
        <v>2040</v>
      </c>
      <c r="D129" s="46"/>
      <c r="E129" s="82">
        <f>E127/E128</f>
        <v>772.1403741102466</v>
      </c>
      <c r="F129" s="46"/>
      <c r="G129" s="82"/>
      <c r="H129" s="113">
        <f>H127/H128</f>
        <v>869.0567191560923</v>
      </c>
      <c r="I129" s="134">
        <f>I127/I128</f>
        <v>1180.0672268907563</v>
      </c>
      <c r="J129" s="176">
        <f>(H129-I129)/I129</f>
        <v>-0.2635532117556685</v>
      </c>
    </row>
    <row r="130" spans="1:10" ht="15" customHeight="1">
      <c r="A130" s="27" t="s">
        <v>220</v>
      </c>
      <c r="B130" s="46"/>
      <c r="C130" s="46"/>
      <c r="D130" s="46"/>
      <c r="E130" s="46">
        <v>312500</v>
      </c>
      <c r="F130" s="46"/>
      <c r="G130" s="46"/>
      <c r="H130" s="111">
        <f>E130</f>
        <v>312500</v>
      </c>
      <c r="I130" s="134"/>
      <c r="J130" s="178"/>
    </row>
    <row r="131" spans="1:10" ht="15" customHeight="1">
      <c r="A131" s="62" t="s">
        <v>169</v>
      </c>
      <c r="B131" s="46"/>
      <c r="C131" s="46"/>
      <c r="D131" s="46"/>
      <c r="E131" s="46">
        <v>125</v>
      </c>
      <c r="F131" s="46"/>
      <c r="G131" s="46"/>
      <c r="H131" s="111">
        <f>E131</f>
        <v>125</v>
      </c>
      <c r="I131" s="134"/>
      <c r="J131" s="178"/>
    </row>
    <row r="132" spans="1:10" ht="15" customHeight="1">
      <c r="A132" s="28"/>
      <c r="B132" s="46"/>
      <c r="C132" s="46"/>
      <c r="D132" s="46"/>
      <c r="E132" s="46"/>
      <c r="F132" s="46"/>
      <c r="G132" s="46"/>
      <c r="H132" s="111"/>
      <c r="I132" s="134"/>
      <c r="J132" s="178"/>
    </row>
    <row r="133" spans="1:10" ht="15" customHeight="1">
      <c r="A133" s="77" t="s">
        <v>209</v>
      </c>
      <c r="B133" s="46"/>
      <c r="C133" s="46"/>
      <c r="D133" s="46"/>
      <c r="E133" s="46"/>
      <c r="F133" s="46"/>
      <c r="G133" s="46"/>
      <c r="H133" s="111"/>
      <c r="I133" s="134"/>
      <c r="J133" s="178"/>
    </row>
    <row r="134" spans="1:10" ht="15" customHeight="1">
      <c r="A134" s="62" t="s">
        <v>135</v>
      </c>
      <c r="B134" s="46">
        <v>1886900</v>
      </c>
      <c r="C134" s="46">
        <v>370000</v>
      </c>
      <c r="D134" s="46"/>
      <c r="E134" s="46">
        <v>59850</v>
      </c>
      <c r="F134" s="46"/>
      <c r="G134" s="46"/>
      <c r="H134" s="110">
        <f>SUM(B134:F134)</f>
        <v>2316750</v>
      </c>
      <c r="I134" s="134">
        <v>85000</v>
      </c>
      <c r="J134" s="176">
        <f>(H134-I134)/I134</f>
        <v>26.25588235294118</v>
      </c>
    </row>
    <row r="135" spans="1:10" ht="15" customHeight="1">
      <c r="A135" s="62" t="s">
        <v>169</v>
      </c>
      <c r="B135" s="46">
        <f>B134/B136</f>
        <v>2358.625</v>
      </c>
      <c r="C135" s="46">
        <v>370</v>
      </c>
      <c r="D135" s="46"/>
      <c r="E135" s="46">
        <v>63</v>
      </c>
      <c r="F135" s="46"/>
      <c r="G135" s="46"/>
      <c r="H135" s="110">
        <f>SUM(B135:F135)</f>
        <v>2791.625</v>
      </c>
      <c r="I135" s="134">
        <v>170</v>
      </c>
      <c r="J135" s="176">
        <f>(H135-I135)/I135</f>
        <v>15.421323529411765</v>
      </c>
    </row>
    <row r="136" spans="1:10" ht="15" customHeight="1">
      <c r="A136" s="62" t="s">
        <v>133</v>
      </c>
      <c r="B136" s="46">
        <v>800</v>
      </c>
      <c r="C136" s="46">
        <f>C134/C135</f>
        <v>1000</v>
      </c>
      <c r="D136" s="46"/>
      <c r="E136" s="46">
        <f>E134/E135</f>
        <v>950</v>
      </c>
      <c r="F136" s="46"/>
      <c r="G136" s="46"/>
      <c r="H136" s="111">
        <f>H134/H135</f>
        <v>829.8929834773653</v>
      </c>
      <c r="I136" s="134">
        <f>I134/I135</f>
        <v>500</v>
      </c>
      <c r="J136" s="176">
        <f>(H136-I136)/I136</f>
        <v>0.6597859669547306</v>
      </c>
    </row>
    <row r="137" spans="1:10" ht="15" customHeight="1">
      <c r="A137" s="28"/>
      <c r="B137" s="46"/>
      <c r="C137" s="46"/>
      <c r="D137" s="46"/>
      <c r="E137" s="46"/>
      <c r="F137" s="46"/>
      <c r="G137" s="46"/>
      <c r="H137" s="111"/>
      <c r="I137" s="134"/>
      <c r="J137" s="178"/>
    </row>
    <row r="138" spans="1:10" ht="15" customHeight="1">
      <c r="A138" s="77" t="s">
        <v>106</v>
      </c>
      <c r="B138" s="46">
        <f>B139+B141</f>
        <v>250530</v>
      </c>
      <c r="C138" s="46">
        <f>C139+C141</f>
        <v>41000</v>
      </c>
      <c r="D138" s="46"/>
      <c r="E138" s="46">
        <f>E139+E141</f>
        <v>918500</v>
      </c>
      <c r="F138" s="46"/>
      <c r="G138" s="46"/>
      <c r="H138" s="111">
        <f>SUM(B138:E138)</f>
        <v>1210030</v>
      </c>
      <c r="I138" s="134">
        <v>688600</v>
      </c>
      <c r="J138" s="176">
        <f>(H138-I138)/I138</f>
        <v>0.7572320650595411</v>
      </c>
    </row>
    <row r="139" spans="1:10" ht="15" customHeight="1">
      <c r="A139" s="60" t="s">
        <v>82</v>
      </c>
      <c r="B139" s="46">
        <v>250530</v>
      </c>
      <c r="C139" s="46">
        <v>41000</v>
      </c>
      <c r="D139" s="46"/>
      <c r="E139" s="82">
        <v>837500</v>
      </c>
      <c r="F139" s="82"/>
      <c r="G139" s="82"/>
      <c r="H139" s="111">
        <f>SUM(B139:E139)</f>
        <v>1129030</v>
      </c>
      <c r="I139" s="134">
        <v>688600</v>
      </c>
      <c r="J139" s="176"/>
    </row>
    <row r="140" spans="1:10" ht="15" customHeight="1">
      <c r="A140" s="62" t="s">
        <v>169</v>
      </c>
      <c r="B140" s="46">
        <v>313</v>
      </c>
      <c r="C140" s="46">
        <v>41</v>
      </c>
      <c r="D140" s="46"/>
      <c r="E140" s="82">
        <v>625</v>
      </c>
      <c r="F140" s="95"/>
      <c r="G140" s="82"/>
      <c r="H140" s="111">
        <f>SUM(B140:E140)</f>
        <v>979</v>
      </c>
      <c r="I140" s="134">
        <v>1624</v>
      </c>
      <c r="J140" s="176">
        <f>(H140-I140)/I140</f>
        <v>-0.39716748768472904</v>
      </c>
    </row>
    <row r="141" spans="1:10" ht="15" customHeight="1">
      <c r="A141" s="28" t="s">
        <v>106</v>
      </c>
      <c r="B141" s="46"/>
      <c r="C141" s="46"/>
      <c r="D141" s="46"/>
      <c r="E141" s="46">
        <v>81000</v>
      </c>
      <c r="F141" s="46"/>
      <c r="G141" s="46"/>
      <c r="H141" s="111">
        <f>E141</f>
        <v>81000</v>
      </c>
      <c r="I141" s="134"/>
      <c r="J141" s="178"/>
    </row>
    <row r="142" spans="1:10" ht="15" customHeight="1">
      <c r="A142" s="62" t="s">
        <v>169</v>
      </c>
      <c r="B142" s="46"/>
      <c r="C142" s="46"/>
      <c r="D142" s="46"/>
      <c r="E142" s="46">
        <v>90</v>
      </c>
      <c r="F142" s="46"/>
      <c r="G142" s="46"/>
      <c r="H142" s="111">
        <f>E142</f>
        <v>90</v>
      </c>
      <c r="I142" s="134"/>
      <c r="J142" s="178"/>
    </row>
    <row r="143" spans="1:10" ht="15" customHeight="1">
      <c r="A143" s="64" t="s">
        <v>176</v>
      </c>
      <c r="B143" s="44"/>
      <c r="C143" s="44"/>
      <c r="D143" s="44"/>
      <c r="E143" s="44"/>
      <c r="F143" s="44"/>
      <c r="G143" s="44"/>
      <c r="H143" s="114"/>
      <c r="I143" s="134"/>
      <c r="J143" s="178"/>
    </row>
    <row r="144" spans="2:10" ht="15" customHeight="1">
      <c r="B144" s="49"/>
      <c r="C144" s="49"/>
      <c r="D144" s="49"/>
      <c r="E144" s="49"/>
      <c r="F144" s="49"/>
      <c r="G144" s="49"/>
      <c r="H144" s="115"/>
      <c r="I144" s="134"/>
      <c r="J144" s="178"/>
    </row>
    <row r="145" spans="1:10" ht="15" customHeight="1">
      <c r="A145" s="78" t="s">
        <v>17</v>
      </c>
      <c r="B145" s="50"/>
      <c r="C145" s="50"/>
      <c r="D145" s="50"/>
      <c r="E145" s="50"/>
      <c r="F145" s="50"/>
      <c r="G145" s="50"/>
      <c r="H145" s="116"/>
      <c r="I145" s="134"/>
      <c r="J145" s="178"/>
    </row>
    <row r="146" spans="1:10" ht="15" customHeight="1">
      <c r="A146" s="62" t="s">
        <v>18</v>
      </c>
      <c r="B146" s="46">
        <v>494125.57</v>
      </c>
      <c r="C146" s="46">
        <v>576002.62</v>
      </c>
      <c r="D146" s="46"/>
      <c r="E146" s="46"/>
      <c r="F146" s="46"/>
      <c r="G146" s="46"/>
      <c r="H146" s="110">
        <f>SUM(B146:C146)</f>
        <v>1070128.19</v>
      </c>
      <c r="I146" s="134">
        <v>843786</v>
      </c>
      <c r="J146" s="176">
        <f>(H146-I146)/I146</f>
        <v>0.26824596520918803</v>
      </c>
    </row>
    <row r="147" spans="1:10" ht="15" customHeight="1">
      <c r="A147" s="62" t="s">
        <v>19</v>
      </c>
      <c r="B147" s="46"/>
      <c r="C147" s="46">
        <v>114536</v>
      </c>
      <c r="D147" s="46"/>
      <c r="E147" s="46"/>
      <c r="F147" s="46"/>
      <c r="G147" s="46"/>
      <c r="H147" s="110">
        <f>SUM(B147:C147)</f>
        <v>114536</v>
      </c>
      <c r="I147" s="134">
        <v>99214</v>
      </c>
      <c r="J147" s="176">
        <f>(H147-I147)/I147</f>
        <v>0.15443385006148325</v>
      </c>
    </row>
    <row r="148" spans="1:10" ht="15" customHeight="1">
      <c r="A148" s="62" t="s">
        <v>68</v>
      </c>
      <c r="B148" s="46">
        <v>494125.57</v>
      </c>
      <c r="C148" s="46">
        <v>576002.62</v>
      </c>
      <c r="D148" s="46"/>
      <c r="E148" s="46"/>
      <c r="F148" s="46"/>
      <c r="G148" s="46"/>
      <c r="H148" s="110">
        <f>SUM(B148:C148)</f>
        <v>1070128.19</v>
      </c>
      <c r="I148" s="134">
        <v>843786</v>
      </c>
      <c r="J148" s="178"/>
    </row>
    <row r="149" spans="1:10" ht="15" customHeight="1">
      <c r="A149" s="62" t="s">
        <v>169</v>
      </c>
      <c r="B149" s="50"/>
      <c r="C149" s="50"/>
      <c r="D149" s="50"/>
      <c r="E149" s="50"/>
      <c r="F149" s="50"/>
      <c r="G149" s="82"/>
      <c r="H149" s="113">
        <v>60000</v>
      </c>
      <c r="I149" s="134">
        <v>60000</v>
      </c>
      <c r="J149" s="178"/>
    </row>
    <row r="150" spans="1:10" ht="15" customHeight="1">
      <c r="A150" s="62" t="s">
        <v>26</v>
      </c>
      <c r="B150" s="46"/>
      <c r="C150" s="46"/>
      <c r="D150" s="46"/>
      <c r="E150" s="46"/>
      <c r="F150" s="46"/>
      <c r="G150" s="82"/>
      <c r="H150" s="113"/>
      <c r="I150" s="134"/>
      <c r="J150" s="178"/>
    </row>
    <row r="151" spans="1:10" ht="15" customHeight="1">
      <c r="A151" s="62" t="s">
        <v>21</v>
      </c>
      <c r="B151" s="46"/>
      <c r="C151" s="46"/>
      <c r="D151" s="46"/>
      <c r="E151" s="46"/>
      <c r="F151" s="46"/>
      <c r="G151" s="82"/>
      <c r="H151" s="113"/>
      <c r="I151" s="134"/>
      <c r="J151" s="178"/>
    </row>
    <row r="152" spans="1:10" ht="15" customHeight="1">
      <c r="A152" s="62" t="s">
        <v>22</v>
      </c>
      <c r="B152" s="46"/>
      <c r="C152" s="46">
        <v>31411</v>
      </c>
      <c r="D152" s="46"/>
      <c r="E152" s="46"/>
      <c r="F152" s="46"/>
      <c r="G152" s="46"/>
      <c r="H152" s="115">
        <f>C152</f>
        <v>31411</v>
      </c>
      <c r="I152" s="134">
        <v>28511</v>
      </c>
      <c r="J152" s="176">
        <f>(H152-I152)/I152</f>
        <v>0.10171512749465118</v>
      </c>
    </row>
    <row r="153" spans="1:10" ht="15" customHeight="1">
      <c r="A153" s="62" t="s">
        <v>23</v>
      </c>
      <c r="B153" s="46"/>
      <c r="C153" s="46"/>
      <c r="D153" s="46"/>
      <c r="E153" s="46"/>
      <c r="F153" s="46"/>
      <c r="G153" s="46"/>
      <c r="H153" s="111"/>
      <c r="I153" s="134"/>
      <c r="J153" s="178"/>
    </row>
    <row r="154" spans="1:10" ht="15" customHeight="1">
      <c r="A154" s="62" t="s">
        <v>24</v>
      </c>
      <c r="B154" s="82"/>
      <c r="C154" s="46"/>
      <c r="D154" s="46"/>
      <c r="E154" s="46"/>
      <c r="F154" s="46"/>
      <c r="G154" s="46"/>
      <c r="H154" s="115"/>
      <c r="I154" s="134"/>
      <c r="J154" s="178"/>
    </row>
    <row r="155" spans="1:10" ht="15" customHeight="1">
      <c r="A155" s="62" t="s">
        <v>25</v>
      </c>
      <c r="B155" s="82"/>
      <c r="C155" s="46"/>
      <c r="D155" s="46"/>
      <c r="E155" s="82"/>
      <c r="F155" s="82"/>
      <c r="G155" s="46"/>
      <c r="H155" s="113"/>
      <c r="I155" s="134"/>
      <c r="J155" s="178"/>
    </row>
    <row r="156" spans="2:10" ht="15" customHeight="1">
      <c r="B156" s="82"/>
      <c r="C156" s="46"/>
      <c r="D156" s="46"/>
      <c r="E156" s="82"/>
      <c r="F156" s="82"/>
      <c r="G156" s="46"/>
      <c r="H156" s="113"/>
      <c r="I156" s="134"/>
      <c r="J156" s="178"/>
    </row>
    <row r="157" spans="1:10" ht="15" customHeight="1">
      <c r="A157" s="66" t="s">
        <v>111</v>
      </c>
      <c r="B157" s="82"/>
      <c r="C157" s="46"/>
      <c r="D157" s="46"/>
      <c r="E157" s="82"/>
      <c r="F157" s="82"/>
      <c r="G157" s="82"/>
      <c r="H157" s="113"/>
      <c r="I157" s="134"/>
      <c r="J157" s="178"/>
    </row>
    <row r="158" spans="1:10" ht="15" customHeight="1">
      <c r="A158" s="62" t="s">
        <v>132</v>
      </c>
      <c r="B158" s="82"/>
      <c r="C158" s="46">
        <v>200000</v>
      </c>
      <c r="D158" s="46"/>
      <c r="E158" s="46"/>
      <c r="F158" s="46"/>
      <c r="G158" s="46"/>
      <c r="H158" s="110">
        <f>C158</f>
        <v>200000</v>
      </c>
      <c r="I158" s="134">
        <v>100000</v>
      </c>
      <c r="J158" s="176">
        <f>(H158-I158)/I158</f>
        <v>1</v>
      </c>
    </row>
    <row r="159" spans="1:10" ht="15" customHeight="1">
      <c r="A159" s="62" t="s">
        <v>169</v>
      </c>
      <c r="B159" s="82"/>
      <c r="C159" s="46">
        <v>200</v>
      </c>
      <c r="D159" s="46"/>
      <c r="E159" s="82"/>
      <c r="F159" s="82"/>
      <c r="G159" s="82"/>
      <c r="H159" s="110">
        <f>C159</f>
        <v>200</v>
      </c>
      <c r="I159" s="134">
        <v>100</v>
      </c>
      <c r="J159" s="176">
        <f>(H159-I159)/I159</f>
        <v>1</v>
      </c>
    </row>
    <row r="160" spans="1:10" ht="15" customHeight="1">
      <c r="A160" s="62" t="s">
        <v>133</v>
      </c>
      <c r="B160" s="82"/>
      <c r="C160" s="46">
        <f>C158/C159</f>
        <v>1000</v>
      </c>
      <c r="D160" s="46"/>
      <c r="E160" s="82"/>
      <c r="F160" s="82"/>
      <c r="G160" s="82"/>
      <c r="H160" s="113">
        <f>C160</f>
        <v>1000</v>
      </c>
      <c r="I160" s="134">
        <f>I158/I159</f>
        <v>1000</v>
      </c>
      <c r="J160" s="178"/>
    </row>
    <row r="161" spans="2:10" ht="15" customHeight="1">
      <c r="B161" s="82"/>
      <c r="C161" s="46"/>
      <c r="D161" s="46"/>
      <c r="E161" s="82"/>
      <c r="F161" s="82"/>
      <c r="G161" s="82"/>
      <c r="H161" s="113"/>
      <c r="I161" s="134"/>
      <c r="J161" s="178"/>
    </row>
    <row r="162" spans="1:10" ht="15" customHeight="1">
      <c r="A162" s="62"/>
      <c r="B162" s="46"/>
      <c r="C162" s="46"/>
      <c r="D162" s="46"/>
      <c r="E162" s="46"/>
      <c r="F162" s="46"/>
      <c r="G162" s="46"/>
      <c r="H162" s="115"/>
      <c r="I162" s="134"/>
      <c r="J162" s="178"/>
    </row>
    <row r="163" spans="1:10" ht="15" customHeight="1">
      <c r="A163" s="62"/>
      <c r="B163" s="189"/>
      <c r="C163" s="190"/>
      <c r="D163" s="191"/>
      <c r="E163" s="99"/>
      <c r="F163" s="192"/>
      <c r="G163" s="190"/>
      <c r="H163" s="117"/>
      <c r="I163" s="117"/>
      <c r="J163" s="178"/>
    </row>
    <row r="164" spans="1:10" ht="15" customHeight="1">
      <c r="A164" s="23" t="s">
        <v>3</v>
      </c>
      <c r="B164" s="44" t="s">
        <v>202</v>
      </c>
      <c r="C164" s="44" t="s">
        <v>203</v>
      </c>
      <c r="D164" s="44" t="s">
        <v>204</v>
      </c>
      <c r="E164" s="101" t="s">
        <v>205</v>
      </c>
      <c r="F164" s="44" t="s">
        <v>206</v>
      </c>
      <c r="G164" s="44" t="s">
        <v>207</v>
      </c>
      <c r="H164" s="118">
        <v>2012</v>
      </c>
      <c r="I164" s="118">
        <v>2011</v>
      </c>
      <c r="J164" s="178"/>
    </row>
    <row r="165" spans="1:10" s="20" customFormat="1" ht="15" customHeight="1">
      <c r="A165" s="64" t="s">
        <v>177</v>
      </c>
      <c r="B165" s="44"/>
      <c r="C165" s="44"/>
      <c r="D165" s="44"/>
      <c r="E165" s="44"/>
      <c r="F165" s="44"/>
      <c r="G165" s="44"/>
      <c r="H165" s="114"/>
      <c r="I165" s="135"/>
      <c r="J165" s="179"/>
    </row>
    <row r="166" spans="1:10" s="20" customFormat="1" ht="15" customHeight="1">
      <c r="A166" s="43" t="s">
        <v>168</v>
      </c>
      <c r="B166" s="44"/>
      <c r="C166" s="44"/>
      <c r="D166" s="44"/>
      <c r="E166" s="44"/>
      <c r="F166" s="44"/>
      <c r="G166" s="44"/>
      <c r="H166" s="44"/>
      <c r="I166" s="135"/>
      <c r="J166" s="176" t="e">
        <f>(H166-I166)/I166</f>
        <v>#DIV/0!</v>
      </c>
    </row>
    <row r="167" spans="1:10" ht="15" customHeight="1">
      <c r="A167" s="43" t="s">
        <v>127</v>
      </c>
      <c r="B167" s="46"/>
      <c r="C167" s="49"/>
      <c r="D167" s="49"/>
      <c r="E167" s="46"/>
      <c r="F167" s="46"/>
      <c r="G167" s="46"/>
      <c r="H167" s="46"/>
      <c r="I167" s="134"/>
      <c r="J167" s="176" t="e">
        <f>(H167-I167)/I167</f>
        <v>#DIV/0!</v>
      </c>
    </row>
    <row r="168" spans="1:10" ht="15" customHeight="1">
      <c r="A168" s="62" t="s">
        <v>41</v>
      </c>
      <c r="B168" s="82"/>
      <c r="C168" s="82"/>
      <c r="D168" s="82"/>
      <c r="E168" s="50"/>
      <c r="F168" s="44">
        <v>5716254</v>
      </c>
      <c r="G168" s="50"/>
      <c r="H168" s="44">
        <f>F168</f>
        <v>5716254</v>
      </c>
      <c r="I168" s="135">
        <v>4084701</v>
      </c>
      <c r="J168" s="176">
        <f>(H168-I168)/I168</f>
        <v>0.3994302153327747</v>
      </c>
    </row>
    <row r="169" spans="1:10" ht="15" customHeight="1">
      <c r="A169" s="62" t="s">
        <v>42</v>
      </c>
      <c r="B169" s="82"/>
      <c r="C169" s="82"/>
      <c r="D169" s="82"/>
      <c r="E169" s="51"/>
      <c r="F169" s="82"/>
      <c r="G169" s="46"/>
      <c r="H169" s="111"/>
      <c r="I169" s="134"/>
      <c r="J169" s="178"/>
    </row>
    <row r="170" spans="1:10" ht="15" customHeight="1">
      <c r="A170" s="62" t="s">
        <v>70</v>
      </c>
      <c r="B170" s="82"/>
      <c r="C170" s="82"/>
      <c r="D170" s="82"/>
      <c r="E170" s="46"/>
      <c r="F170" s="82"/>
      <c r="G170" s="46"/>
      <c r="H170" s="111"/>
      <c r="I170" s="134"/>
      <c r="J170" s="178"/>
    </row>
    <row r="171" spans="1:10" ht="15" customHeight="1">
      <c r="A171" s="62" t="s">
        <v>128</v>
      </c>
      <c r="B171" s="46"/>
      <c r="C171" s="46"/>
      <c r="D171" s="46"/>
      <c r="E171" s="46"/>
      <c r="F171" s="49"/>
      <c r="G171" s="46"/>
      <c r="H171" s="115"/>
      <c r="I171" s="134"/>
      <c r="J171" s="178"/>
    </row>
    <row r="172" spans="1:10" ht="15" customHeight="1">
      <c r="A172" s="62" t="s">
        <v>155</v>
      </c>
      <c r="B172" s="82"/>
      <c r="C172" s="49"/>
      <c r="D172" s="49"/>
      <c r="E172" s="49"/>
      <c r="F172" s="49"/>
      <c r="G172" s="49"/>
      <c r="H172" s="115"/>
      <c r="I172" s="134"/>
      <c r="J172" s="178"/>
    </row>
    <row r="173" spans="1:10" ht="15" customHeight="1">
      <c r="A173" s="62" t="s">
        <v>170</v>
      </c>
      <c r="B173" s="82"/>
      <c r="C173" s="46"/>
      <c r="D173" s="46"/>
      <c r="E173" s="46"/>
      <c r="F173" s="46">
        <v>6971.34</v>
      </c>
      <c r="G173" s="46"/>
      <c r="H173" s="46">
        <f>F173</f>
        <v>6971.34</v>
      </c>
      <c r="I173" s="134">
        <v>6633</v>
      </c>
      <c r="J173" s="176">
        <f>(H173-I173)/I173</f>
        <v>0.05100859339665312</v>
      </c>
    </row>
    <row r="174" spans="1:10" ht="15" customHeight="1">
      <c r="A174" s="62" t="s">
        <v>90</v>
      </c>
      <c r="B174" s="82"/>
      <c r="C174" s="49"/>
      <c r="D174" s="49"/>
      <c r="E174" s="46"/>
      <c r="F174" s="46"/>
      <c r="G174" s="46"/>
      <c r="H174" s="111"/>
      <c r="I174" s="134"/>
      <c r="J174" s="178"/>
    </row>
    <row r="175" spans="1:10" ht="15" customHeight="1">
      <c r="A175" s="62"/>
      <c r="B175" s="46"/>
      <c r="C175" s="49"/>
      <c r="D175" s="49"/>
      <c r="E175" s="46"/>
      <c r="F175" s="46"/>
      <c r="G175" s="46"/>
      <c r="H175" s="111"/>
      <c r="I175" s="134"/>
      <c r="J175" s="178"/>
    </row>
    <row r="176" spans="1:10" ht="15" customHeight="1">
      <c r="A176" s="63" t="s">
        <v>142</v>
      </c>
      <c r="B176" s="82"/>
      <c r="C176" s="46"/>
      <c r="D176" s="46"/>
      <c r="E176" s="82"/>
      <c r="F176" s="82"/>
      <c r="G176" s="82"/>
      <c r="H176" s="113"/>
      <c r="I176" s="134"/>
      <c r="J176" s="178"/>
    </row>
    <row r="177" spans="1:10" ht="15" customHeight="1">
      <c r="A177" s="62" t="s">
        <v>121</v>
      </c>
      <c r="B177" s="82"/>
      <c r="C177" s="49"/>
      <c r="D177" s="49"/>
      <c r="E177" s="82"/>
      <c r="F177" s="82"/>
      <c r="G177" s="82"/>
      <c r="H177" s="113"/>
      <c r="I177" s="134"/>
      <c r="J177" s="178"/>
    </row>
    <row r="178" spans="2:10" ht="15" customHeight="1">
      <c r="B178" s="82"/>
      <c r="C178" s="49"/>
      <c r="D178" s="49"/>
      <c r="E178" s="82"/>
      <c r="F178" s="82"/>
      <c r="G178" s="82"/>
      <c r="H178" s="113"/>
      <c r="I178" s="136"/>
      <c r="J178" s="178"/>
    </row>
    <row r="179" spans="1:10" ht="15" customHeight="1">
      <c r="A179" s="43" t="s">
        <v>46</v>
      </c>
      <c r="B179" s="46"/>
      <c r="C179" s="49"/>
      <c r="D179" s="49"/>
      <c r="E179" s="46"/>
      <c r="F179" s="46"/>
      <c r="G179" s="46"/>
      <c r="H179" s="111"/>
      <c r="I179" s="136"/>
      <c r="J179" s="178"/>
    </row>
    <row r="180" spans="1:10" ht="15" customHeight="1">
      <c r="A180" s="62" t="s">
        <v>210</v>
      </c>
      <c r="B180" s="46">
        <v>76948</v>
      </c>
      <c r="C180" s="49">
        <v>27600</v>
      </c>
      <c r="D180" s="49">
        <v>16154</v>
      </c>
      <c r="E180" s="46">
        <v>11572.2</v>
      </c>
      <c r="F180" s="46">
        <v>16045</v>
      </c>
      <c r="G180" s="46">
        <v>20000</v>
      </c>
      <c r="H180" s="111">
        <f>SUM(B180:G180)</f>
        <v>168319.2</v>
      </c>
      <c r="I180" s="137">
        <v>180620</v>
      </c>
      <c r="J180" s="176">
        <f>(H180-I180)/I180</f>
        <v>-0.0681032000885837</v>
      </c>
    </row>
    <row r="181" spans="1:10" ht="15" customHeight="1">
      <c r="A181" s="62" t="s">
        <v>170</v>
      </c>
      <c r="B181" s="44">
        <v>138</v>
      </c>
      <c r="C181" s="44">
        <v>140</v>
      </c>
      <c r="D181" s="44">
        <v>47</v>
      </c>
      <c r="E181" s="44">
        <v>43</v>
      </c>
      <c r="F181" s="44">
        <v>32</v>
      </c>
      <c r="G181" s="130">
        <v>50</v>
      </c>
      <c r="H181" s="111">
        <f>SUM(B181:G181)</f>
        <v>450</v>
      </c>
      <c r="I181" s="137">
        <v>442</v>
      </c>
      <c r="J181" s="176">
        <f>(H181-I181)/I181</f>
        <v>0.01809954751131222</v>
      </c>
    </row>
    <row r="182" spans="1:10" ht="15" customHeight="1">
      <c r="A182" s="62" t="s">
        <v>47</v>
      </c>
      <c r="B182" s="46">
        <f aca="true" t="shared" si="5" ref="B182:G182">B180/B181</f>
        <v>557.5942028985507</v>
      </c>
      <c r="C182" s="46">
        <f t="shared" si="5"/>
        <v>197.14285714285714</v>
      </c>
      <c r="D182" s="46">
        <f t="shared" si="5"/>
        <v>343.70212765957444</v>
      </c>
      <c r="E182" s="46">
        <f t="shared" si="5"/>
        <v>269.1209302325582</v>
      </c>
      <c r="F182" s="46">
        <f t="shared" si="5"/>
        <v>501.40625</v>
      </c>
      <c r="G182" s="46">
        <f t="shared" si="5"/>
        <v>400</v>
      </c>
      <c r="H182" s="111">
        <f>H180/H181</f>
        <v>374.0426666666667</v>
      </c>
      <c r="I182" s="137">
        <f>I180/I181</f>
        <v>408.6425339366516</v>
      </c>
      <c r="J182" s="176">
        <f>(H182-I182)/I182</f>
        <v>-0.08467025430923109</v>
      </c>
    </row>
    <row r="183" spans="2:10" ht="15" customHeight="1">
      <c r="B183" s="46"/>
      <c r="C183" s="46"/>
      <c r="D183" s="46"/>
      <c r="E183" s="46"/>
      <c r="F183" s="46"/>
      <c r="G183" s="46"/>
      <c r="H183" s="111"/>
      <c r="I183" s="134"/>
      <c r="J183" s="178"/>
    </row>
    <row r="184" spans="1:10" ht="15" customHeight="1">
      <c r="A184" s="89" t="s">
        <v>119</v>
      </c>
      <c r="B184" s="46"/>
      <c r="C184" s="46"/>
      <c r="D184" s="46"/>
      <c r="E184" s="46"/>
      <c r="F184" s="46"/>
      <c r="G184" s="46"/>
      <c r="H184" s="111"/>
      <c r="I184" s="134"/>
      <c r="J184" s="178"/>
    </row>
    <row r="185" spans="1:10" ht="15" customHeight="1">
      <c r="A185" s="62" t="s">
        <v>105</v>
      </c>
      <c r="B185" s="46"/>
      <c r="C185" s="46"/>
      <c r="D185" s="46"/>
      <c r="E185" s="46">
        <v>28495</v>
      </c>
      <c r="F185" s="46"/>
      <c r="G185" s="46"/>
      <c r="H185" s="111">
        <f>E185</f>
        <v>28495</v>
      </c>
      <c r="I185" s="134">
        <v>15200</v>
      </c>
      <c r="J185" s="176">
        <f>(H185-I185)/I185</f>
        <v>0.874671052631579</v>
      </c>
    </row>
    <row r="186" spans="1:10" ht="15" customHeight="1">
      <c r="A186" s="62" t="s">
        <v>170</v>
      </c>
      <c r="B186" s="46"/>
      <c r="C186" s="49"/>
      <c r="D186" s="49"/>
      <c r="E186" s="44">
        <f>E185/E187</f>
        <v>59.98947368421052</v>
      </c>
      <c r="F186" s="46"/>
      <c r="G186" s="44"/>
      <c r="H186" s="111">
        <f>E186</f>
        <v>59.98947368421052</v>
      </c>
      <c r="I186" s="134">
        <v>32</v>
      </c>
      <c r="J186" s="176">
        <f>(H186-I186)/I186</f>
        <v>0.8746710526315788</v>
      </c>
    </row>
    <row r="187" spans="1:10" ht="15" customHeight="1">
      <c r="A187" s="62" t="s">
        <v>134</v>
      </c>
      <c r="B187" s="46"/>
      <c r="C187" s="46"/>
      <c r="D187" s="46"/>
      <c r="E187" s="46">
        <v>475</v>
      </c>
      <c r="F187" s="46"/>
      <c r="G187" s="46"/>
      <c r="H187" s="111">
        <f>E187</f>
        <v>475</v>
      </c>
      <c r="I187" s="134">
        <f>I185/I186</f>
        <v>475</v>
      </c>
      <c r="J187" s="176">
        <f>(H187-I187)/I187</f>
        <v>0</v>
      </c>
    </row>
    <row r="188" spans="2:10" ht="15" customHeight="1">
      <c r="B188" s="46"/>
      <c r="C188" s="46"/>
      <c r="D188" s="46"/>
      <c r="E188" s="46"/>
      <c r="F188" s="46"/>
      <c r="G188" s="46"/>
      <c r="H188" s="119"/>
      <c r="I188" s="134"/>
      <c r="J188" s="178"/>
    </row>
    <row r="189" spans="1:10" ht="15" customHeight="1">
      <c r="A189" s="89" t="s">
        <v>178</v>
      </c>
      <c r="B189" s="46"/>
      <c r="C189" s="46"/>
      <c r="D189" s="46"/>
      <c r="E189" s="46"/>
      <c r="F189" s="46"/>
      <c r="G189" s="46"/>
      <c r="H189" s="111"/>
      <c r="I189" s="134"/>
      <c r="J189" s="178"/>
    </row>
    <row r="190" spans="1:10" ht="15" customHeight="1">
      <c r="A190" s="62" t="s">
        <v>105</v>
      </c>
      <c r="B190" s="46"/>
      <c r="C190" s="46"/>
      <c r="D190" s="46"/>
      <c r="E190" s="46"/>
      <c r="F190" s="46"/>
      <c r="G190" s="46"/>
      <c r="H190" s="111"/>
      <c r="I190" s="134"/>
      <c r="J190" s="178"/>
    </row>
    <row r="191" spans="1:10" ht="15" customHeight="1">
      <c r="A191" s="62" t="s">
        <v>170</v>
      </c>
      <c r="B191" s="57"/>
      <c r="C191" s="57"/>
      <c r="D191" s="57"/>
      <c r="E191" s="57"/>
      <c r="F191" s="57"/>
      <c r="G191" s="57"/>
      <c r="H191" s="120"/>
      <c r="I191" s="134"/>
      <c r="J191" s="178"/>
    </row>
    <row r="192" spans="1:10" ht="15" customHeight="1">
      <c r="A192" s="62" t="s">
        <v>134</v>
      </c>
      <c r="B192" s="49"/>
      <c r="C192" s="49"/>
      <c r="D192" s="49"/>
      <c r="E192" s="49"/>
      <c r="F192" s="49"/>
      <c r="G192" s="49"/>
      <c r="H192" s="115"/>
      <c r="I192" s="134"/>
      <c r="J192" s="178"/>
    </row>
    <row r="193" spans="2:10" ht="15" customHeight="1">
      <c r="B193" s="57"/>
      <c r="C193" s="57"/>
      <c r="D193" s="57"/>
      <c r="E193" s="57"/>
      <c r="F193" s="57"/>
      <c r="G193" s="57"/>
      <c r="H193" s="120"/>
      <c r="I193" s="134"/>
      <c r="J193" s="178"/>
    </row>
    <row r="194" spans="1:10" ht="15" customHeight="1">
      <c r="A194" s="64" t="s">
        <v>179</v>
      </c>
      <c r="B194" s="57"/>
      <c r="C194" s="58"/>
      <c r="D194" s="58"/>
      <c r="E194" s="57"/>
      <c r="F194" s="57"/>
      <c r="G194" s="57"/>
      <c r="H194" s="120"/>
      <c r="I194" s="134"/>
      <c r="J194" s="178"/>
    </row>
    <row r="195" spans="1:10" ht="15" customHeight="1">
      <c r="A195" s="62"/>
      <c r="B195" s="46"/>
      <c r="C195" s="46"/>
      <c r="D195" s="46"/>
      <c r="E195" s="46"/>
      <c r="F195" s="46"/>
      <c r="G195" s="46"/>
      <c r="H195" s="111"/>
      <c r="I195" s="134"/>
      <c r="J195" s="178"/>
    </row>
    <row r="196" spans="1:10" s="29" customFormat="1" ht="15" customHeight="1">
      <c r="A196" s="79" t="s">
        <v>32</v>
      </c>
      <c r="B196" s="71"/>
      <c r="C196" s="71"/>
      <c r="D196" s="71"/>
      <c r="E196" s="46"/>
      <c r="F196" s="52"/>
      <c r="G196" s="46"/>
      <c r="H196" s="111"/>
      <c r="I196" s="138"/>
      <c r="J196" s="180"/>
    </row>
    <row r="197" spans="1:10" ht="15" customHeight="1">
      <c r="A197" s="62" t="s">
        <v>132</v>
      </c>
      <c r="B197" s="49"/>
      <c r="C197" s="49">
        <v>706650</v>
      </c>
      <c r="D197" s="49">
        <v>14000</v>
      </c>
      <c r="E197" s="46">
        <v>2293350</v>
      </c>
      <c r="F197" s="46"/>
      <c r="G197" s="46"/>
      <c r="H197" s="111">
        <f>SUM(C197:E197)</f>
        <v>3014000</v>
      </c>
      <c r="I197" s="134">
        <v>2473000</v>
      </c>
      <c r="J197" s="176">
        <f>(H197-I197)/I197</f>
        <v>0.21876263647391833</v>
      </c>
    </row>
    <row r="198" spans="1:10" ht="15" customHeight="1">
      <c r="A198" s="62" t="s">
        <v>169</v>
      </c>
      <c r="B198" s="76"/>
      <c r="C198" s="75">
        <v>67.3</v>
      </c>
      <c r="D198" s="75">
        <v>2</v>
      </c>
      <c r="E198" s="44">
        <v>208</v>
      </c>
      <c r="F198" s="46"/>
      <c r="G198" s="44"/>
      <c r="H198" s="111">
        <f>SUM(C198:G198)</f>
        <v>277.3</v>
      </c>
      <c r="I198" s="134">
        <v>251</v>
      </c>
      <c r="J198" s="176">
        <f>(H198-I198)/I198</f>
        <v>0.10478087649402396</v>
      </c>
    </row>
    <row r="199" spans="1:10" ht="15" customHeight="1">
      <c r="A199" s="62" t="s">
        <v>133</v>
      </c>
      <c r="B199" s="65"/>
      <c r="C199" s="65">
        <f>C197/C198</f>
        <v>10500</v>
      </c>
      <c r="D199" s="65">
        <f>D197/D198</f>
        <v>7000</v>
      </c>
      <c r="E199" s="46">
        <f>E197/E198</f>
        <v>11025.721153846154</v>
      </c>
      <c r="F199" s="46"/>
      <c r="G199" s="46"/>
      <c r="H199" s="111">
        <f>H197/H198</f>
        <v>10869.094843130184</v>
      </c>
      <c r="I199" s="134">
        <f>I197/I198</f>
        <v>9852.589641434262</v>
      </c>
      <c r="J199" s="176">
        <f>(H199-I199)/I199</f>
        <v>0.10317137307952946</v>
      </c>
    </row>
    <row r="200" spans="2:10" ht="15" customHeight="1">
      <c r="B200" s="45"/>
      <c r="C200" s="46"/>
      <c r="D200" s="46"/>
      <c r="E200" s="46"/>
      <c r="F200" s="46"/>
      <c r="G200" s="46"/>
      <c r="H200" s="111"/>
      <c r="I200" s="134"/>
      <c r="J200" s="178"/>
    </row>
    <row r="201" spans="1:10" ht="15" customHeight="1">
      <c r="A201" s="79" t="s">
        <v>35</v>
      </c>
      <c r="B201" s="46"/>
      <c r="C201" s="46"/>
      <c r="D201" s="46"/>
      <c r="E201" s="46"/>
      <c r="F201" s="46"/>
      <c r="G201" s="46"/>
      <c r="H201" s="111"/>
      <c r="I201" s="134"/>
      <c r="J201" s="178"/>
    </row>
    <row r="202" spans="1:10" ht="15" customHeight="1">
      <c r="A202" s="62" t="s">
        <v>132</v>
      </c>
      <c r="B202" s="46"/>
      <c r="C202" s="46">
        <v>40000</v>
      </c>
      <c r="D202" s="46">
        <v>14681</v>
      </c>
      <c r="E202" s="46">
        <v>128000</v>
      </c>
      <c r="F202" s="46">
        <v>384000</v>
      </c>
      <c r="G202" s="46">
        <v>360000</v>
      </c>
      <c r="H202" s="111">
        <f>SUM(C202:G202)</f>
        <v>926681</v>
      </c>
      <c r="I202" s="134">
        <v>699500</v>
      </c>
      <c r="J202" s="176">
        <f>(H202-I202)/I202</f>
        <v>0.32477626876340243</v>
      </c>
    </row>
    <row r="203" spans="1:10" ht="15" customHeight="1">
      <c r="A203" s="62" t="s">
        <v>169</v>
      </c>
      <c r="B203" s="46"/>
      <c r="C203" s="70">
        <v>4</v>
      </c>
      <c r="D203" s="70">
        <v>2</v>
      </c>
      <c r="E203" s="51">
        <v>16.8</v>
      </c>
      <c r="F203" s="51">
        <v>20.6</v>
      </c>
      <c r="G203" s="51">
        <v>23.5</v>
      </c>
      <c r="H203" s="111">
        <f>SUM(C203:G203)</f>
        <v>66.9</v>
      </c>
      <c r="I203" s="134">
        <v>49</v>
      </c>
      <c r="J203" s="176">
        <f>(H203-I203)/I203</f>
        <v>0.3653061224489797</v>
      </c>
    </row>
    <row r="204" spans="1:10" ht="15" customHeight="1">
      <c r="A204" s="62" t="s">
        <v>133</v>
      </c>
      <c r="B204" s="46"/>
      <c r="C204" s="46">
        <f aca="true" t="shared" si="6" ref="C204:H204">C202/C203</f>
        <v>10000</v>
      </c>
      <c r="D204" s="46">
        <f t="shared" si="6"/>
        <v>7340.5</v>
      </c>
      <c r="E204" s="46">
        <f t="shared" si="6"/>
        <v>7619.047619047618</v>
      </c>
      <c r="F204" s="46">
        <f t="shared" si="6"/>
        <v>18640.776699029124</v>
      </c>
      <c r="G204" s="46">
        <f t="shared" si="6"/>
        <v>15319.148936170213</v>
      </c>
      <c r="H204" s="111">
        <f t="shared" si="6"/>
        <v>13851.733931240657</v>
      </c>
      <c r="I204" s="134">
        <f>I202/I203</f>
        <v>14275.510204081633</v>
      </c>
      <c r="J204" s="176">
        <f>(H204-I204)/I204</f>
        <v>-0.029685543058195613</v>
      </c>
    </row>
    <row r="205" spans="2:10" ht="15" customHeight="1">
      <c r="B205" s="46"/>
      <c r="C205" s="46"/>
      <c r="D205" s="46"/>
      <c r="E205" s="46"/>
      <c r="F205" s="46"/>
      <c r="G205" s="46"/>
      <c r="H205" s="111"/>
      <c r="I205" s="134"/>
      <c r="J205" s="178"/>
    </row>
    <row r="206" spans="1:10" ht="15" customHeight="1">
      <c r="A206" s="43" t="s">
        <v>99</v>
      </c>
      <c r="B206" s="46"/>
      <c r="C206" s="46"/>
      <c r="D206" s="46"/>
      <c r="E206" s="46"/>
      <c r="F206" s="46"/>
      <c r="G206" s="46"/>
      <c r="H206" s="111"/>
      <c r="I206" s="134"/>
      <c r="J206" s="178"/>
    </row>
    <row r="207" spans="1:10" ht="15" customHeight="1">
      <c r="A207" s="62" t="s">
        <v>132</v>
      </c>
      <c r="B207" s="46"/>
      <c r="C207" s="46">
        <v>46000</v>
      </c>
      <c r="D207" s="46"/>
      <c r="E207" s="46">
        <v>182000</v>
      </c>
      <c r="F207" s="46">
        <v>20150</v>
      </c>
      <c r="G207" s="46">
        <v>200000</v>
      </c>
      <c r="H207" s="111">
        <f>SUM(C207:G207)</f>
        <v>448150</v>
      </c>
      <c r="I207" s="134">
        <v>605100</v>
      </c>
      <c r="J207" s="176">
        <f>(H207-I207)/I207</f>
        <v>-0.2593786151049413</v>
      </c>
    </row>
    <row r="208" spans="1:10" ht="15" customHeight="1">
      <c r="A208" s="62" t="s">
        <v>169</v>
      </c>
      <c r="B208" s="46"/>
      <c r="C208" s="51">
        <v>4</v>
      </c>
      <c r="D208" s="51"/>
      <c r="E208" s="70">
        <v>24.25</v>
      </c>
      <c r="F208" s="51">
        <f>F207/F209</f>
        <v>2.3705882352941177</v>
      </c>
      <c r="G208" s="51">
        <v>24</v>
      </c>
      <c r="H208" s="111">
        <f>SUM(C208:G208)</f>
        <v>54.62058823529412</v>
      </c>
      <c r="I208" s="134">
        <v>77</v>
      </c>
      <c r="J208" s="176">
        <f>(H208-I208)/I208</f>
        <v>-0.2906417112299465</v>
      </c>
    </row>
    <row r="209" spans="1:10" ht="15" customHeight="1">
      <c r="A209" s="62" t="s">
        <v>133</v>
      </c>
      <c r="B209" s="46"/>
      <c r="C209" s="46">
        <f>C207/C208</f>
        <v>11500</v>
      </c>
      <c r="D209" s="46"/>
      <c r="E209" s="46">
        <f>E207/E208</f>
        <v>7505.154639175258</v>
      </c>
      <c r="F209" s="46">
        <v>8500</v>
      </c>
      <c r="G209" s="46">
        <f>G207/G208</f>
        <v>8333.333333333334</v>
      </c>
      <c r="H209" s="111">
        <f>H207/H208</f>
        <v>8204.78164880728</v>
      </c>
      <c r="I209" s="134">
        <f>I207/I208</f>
        <v>7858.441558441558</v>
      </c>
      <c r="J209" s="176">
        <f>(H209-I209)/I209</f>
        <v>0.0440723631765999</v>
      </c>
    </row>
    <row r="210" spans="1:10" ht="15" customHeight="1">
      <c r="A210" s="62"/>
      <c r="B210" s="46"/>
      <c r="C210" s="46"/>
      <c r="D210" s="46"/>
      <c r="E210" s="46"/>
      <c r="F210" s="46"/>
      <c r="G210" s="46"/>
      <c r="H210" s="111"/>
      <c r="I210" s="134"/>
      <c r="J210" s="178"/>
    </row>
    <row r="211" spans="1:10" ht="15" customHeight="1">
      <c r="A211" s="43" t="s">
        <v>36</v>
      </c>
      <c r="B211" s="46"/>
      <c r="C211" s="46"/>
      <c r="D211" s="46"/>
      <c r="E211" s="46"/>
      <c r="F211" s="46"/>
      <c r="G211" s="46"/>
      <c r="H211" s="111"/>
      <c r="I211" s="134"/>
      <c r="J211" s="178"/>
    </row>
    <row r="212" spans="1:10" ht="15" customHeight="1">
      <c r="A212" s="62" t="s">
        <v>132</v>
      </c>
      <c r="B212" s="46"/>
      <c r="C212" s="46"/>
      <c r="D212" s="46"/>
      <c r="E212" s="46">
        <v>25500</v>
      </c>
      <c r="F212" s="46">
        <v>13150</v>
      </c>
      <c r="G212" s="46"/>
      <c r="H212" s="111">
        <f>SUM(E212:F212)</f>
        <v>38650</v>
      </c>
      <c r="I212" s="134">
        <v>80600</v>
      </c>
      <c r="J212" s="176">
        <f>(H212-I212)/I212</f>
        <v>-0.5204714640198511</v>
      </c>
    </row>
    <row r="213" spans="1:10" ht="15" customHeight="1">
      <c r="A213" s="62" t="s">
        <v>169</v>
      </c>
      <c r="B213" s="46"/>
      <c r="C213" s="46"/>
      <c r="D213" s="46"/>
      <c r="E213" s="51">
        <v>3.4</v>
      </c>
      <c r="F213" s="51">
        <f>F212/F214</f>
        <v>1.0958333333333334</v>
      </c>
      <c r="G213" s="46"/>
      <c r="H213" s="111">
        <f>SUM(E213:G213)</f>
        <v>4.495833333333334</v>
      </c>
      <c r="I213" s="134">
        <v>10</v>
      </c>
      <c r="J213" s="176">
        <f>(H213-I213)/I213</f>
        <v>-0.5504166666666667</v>
      </c>
    </row>
    <row r="214" spans="1:10" ht="15" customHeight="1">
      <c r="A214" s="62" t="s">
        <v>133</v>
      </c>
      <c r="B214" s="46"/>
      <c r="C214" s="46"/>
      <c r="D214" s="46"/>
      <c r="E214" s="46">
        <f>E212/E213</f>
        <v>7500</v>
      </c>
      <c r="F214" s="46">
        <v>12000</v>
      </c>
      <c r="G214" s="46"/>
      <c r="H214" s="111">
        <f>H212/H213</f>
        <v>8596.848934198331</v>
      </c>
      <c r="I214" s="134">
        <f>I212/I213</f>
        <v>8060</v>
      </c>
      <c r="J214" s="176">
        <f>(H214-I214)/I214</f>
        <v>0.0666065675184034</v>
      </c>
    </row>
    <row r="215" spans="1:10" ht="15" customHeight="1">
      <c r="A215" s="62"/>
      <c r="B215" s="46"/>
      <c r="C215" s="46"/>
      <c r="D215" s="46"/>
      <c r="E215" s="46"/>
      <c r="F215" s="46"/>
      <c r="G215" s="46"/>
      <c r="H215" s="111"/>
      <c r="I215" s="134"/>
      <c r="J215" s="178"/>
    </row>
    <row r="216" spans="1:10" ht="15" customHeight="1">
      <c r="A216" s="43" t="s">
        <v>37</v>
      </c>
      <c r="B216" s="46"/>
      <c r="C216" s="46"/>
      <c r="D216" s="46"/>
      <c r="E216" s="46"/>
      <c r="F216" s="46"/>
      <c r="G216" s="46"/>
      <c r="H216" s="111"/>
      <c r="I216" s="134"/>
      <c r="J216" s="178"/>
    </row>
    <row r="217" spans="1:10" ht="15" customHeight="1">
      <c r="A217" s="62" t="s">
        <v>132</v>
      </c>
      <c r="B217" s="46"/>
      <c r="C217" s="46"/>
      <c r="D217" s="46"/>
      <c r="E217" s="46">
        <v>16500</v>
      </c>
      <c r="F217" s="46">
        <v>21450</v>
      </c>
      <c r="G217" s="46">
        <v>60000</v>
      </c>
      <c r="H217" s="111">
        <f>SUM(E217:G217)</f>
        <v>97950</v>
      </c>
      <c r="I217" s="134">
        <v>208370</v>
      </c>
      <c r="J217" s="176">
        <f>(H217-I217)/I217</f>
        <v>-0.5299227335988866</v>
      </c>
    </row>
    <row r="218" spans="1:10" ht="15" customHeight="1">
      <c r="A218" s="62" t="s">
        <v>169</v>
      </c>
      <c r="B218" s="46"/>
      <c r="C218" s="46"/>
      <c r="D218" s="46"/>
      <c r="E218" s="70">
        <v>2.5</v>
      </c>
      <c r="F218" s="70">
        <f>F217/F219</f>
        <v>2.145</v>
      </c>
      <c r="G218" s="51">
        <v>5</v>
      </c>
      <c r="H218" s="111">
        <f>SUM(E218:G218)</f>
        <v>9.645</v>
      </c>
      <c r="I218" s="134">
        <v>21</v>
      </c>
      <c r="J218" s="176">
        <f>(H218-I218)/I218</f>
        <v>-0.5407142857142857</v>
      </c>
    </row>
    <row r="219" spans="1:10" ht="15" customHeight="1">
      <c r="A219" s="62" t="s">
        <v>133</v>
      </c>
      <c r="B219" s="46"/>
      <c r="C219" s="46"/>
      <c r="D219" s="46"/>
      <c r="E219" s="46">
        <f>E217/E218</f>
        <v>6600</v>
      </c>
      <c r="F219" s="46">
        <v>10000</v>
      </c>
      <c r="G219" s="46">
        <f>G217/G218</f>
        <v>12000</v>
      </c>
      <c r="H219" s="111">
        <f>H217/H218</f>
        <v>10155.520995334371</v>
      </c>
      <c r="I219" s="134">
        <f>I217/I218</f>
        <v>9922.380952380952</v>
      </c>
      <c r="J219" s="176">
        <f>(H219-I219)/I219</f>
        <v>0.02349638096665448</v>
      </c>
    </row>
    <row r="220" spans="1:10" ht="15" customHeight="1">
      <c r="A220" s="62"/>
      <c r="B220" s="46"/>
      <c r="C220" s="46"/>
      <c r="D220" s="46"/>
      <c r="E220" s="46"/>
      <c r="F220" s="46"/>
      <c r="G220" s="46"/>
      <c r="H220" s="111"/>
      <c r="I220" s="134"/>
      <c r="J220" s="178"/>
    </row>
    <row r="221" spans="1:10" ht="15" customHeight="1">
      <c r="A221" s="43" t="s">
        <v>38</v>
      </c>
      <c r="B221" s="46"/>
      <c r="C221" s="46"/>
      <c r="D221" s="46"/>
      <c r="E221" s="46"/>
      <c r="F221" s="46"/>
      <c r="G221" s="46"/>
      <c r="H221" s="111"/>
      <c r="I221" s="134"/>
      <c r="J221" s="178"/>
    </row>
    <row r="222" spans="1:10" ht="15" customHeight="1">
      <c r="A222" s="62" t="s">
        <v>132</v>
      </c>
      <c r="B222" s="46"/>
      <c r="C222" s="46"/>
      <c r="D222" s="46">
        <v>1950</v>
      </c>
      <c r="E222" s="46">
        <v>15300</v>
      </c>
      <c r="F222" s="46">
        <v>12300</v>
      </c>
      <c r="G222" s="46">
        <v>197500</v>
      </c>
      <c r="H222" s="111">
        <f>SUM(D222:G222)</f>
        <v>227050</v>
      </c>
      <c r="I222" s="134">
        <v>238600</v>
      </c>
      <c r="J222" s="176">
        <f>(H222-I222)/I222</f>
        <v>-0.04840737636211232</v>
      </c>
    </row>
    <row r="223" spans="1:10" ht="15" customHeight="1">
      <c r="A223" s="62" t="s">
        <v>169</v>
      </c>
      <c r="B223" s="46"/>
      <c r="C223" s="46"/>
      <c r="D223" s="70">
        <v>0.25</v>
      </c>
      <c r="E223" s="51">
        <v>2.55</v>
      </c>
      <c r="F223" s="51">
        <f>F222/F224</f>
        <v>1.23</v>
      </c>
      <c r="G223" s="46">
        <v>21</v>
      </c>
      <c r="H223" s="111">
        <f>SUM(D223:G223)</f>
        <v>25.03</v>
      </c>
      <c r="I223" s="134">
        <v>27</v>
      </c>
      <c r="J223" s="176">
        <f>(H223-I223)/I223</f>
        <v>-0.07296296296296292</v>
      </c>
    </row>
    <row r="224" spans="1:10" ht="15" customHeight="1">
      <c r="A224" s="62" t="s">
        <v>133</v>
      </c>
      <c r="B224" s="46"/>
      <c r="C224" s="46"/>
      <c r="D224" s="46">
        <f>D222/D223</f>
        <v>7800</v>
      </c>
      <c r="E224" s="46">
        <f>E222/E223</f>
        <v>6000</v>
      </c>
      <c r="F224" s="46">
        <v>10000</v>
      </c>
      <c r="G224" s="46">
        <f>G222/G223</f>
        <v>9404.761904761905</v>
      </c>
      <c r="H224" s="111">
        <f>H222/H223</f>
        <v>9071.114662405114</v>
      </c>
      <c r="I224" s="134">
        <f>I222/I223</f>
        <v>8837.037037037036</v>
      </c>
      <c r="J224" s="176">
        <f>(H224-I224)/I224</f>
        <v>0.0264882476317607</v>
      </c>
    </row>
    <row r="225" spans="1:10" ht="15" customHeight="1">
      <c r="A225" s="62"/>
      <c r="B225" s="46"/>
      <c r="C225" s="46"/>
      <c r="D225" s="46"/>
      <c r="E225" s="46"/>
      <c r="F225" s="46"/>
      <c r="G225" s="46"/>
      <c r="H225" s="111"/>
      <c r="I225" s="134"/>
      <c r="J225" s="178"/>
    </row>
    <row r="226" spans="1:10" ht="15" customHeight="1">
      <c r="A226" s="67" t="s">
        <v>120</v>
      </c>
      <c r="B226" s="46"/>
      <c r="C226" s="46"/>
      <c r="D226" s="46"/>
      <c r="E226" s="46"/>
      <c r="F226" s="46"/>
      <c r="G226" s="46"/>
      <c r="H226" s="111"/>
      <c r="I226" s="134"/>
      <c r="J226" s="178"/>
    </row>
    <row r="227" spans="1:10" ht="15" customHeight="1">
      <c r="A227" s="80" t="s">
        <v>132</v>
      </c>
      <c r="B227" s="46">
        <v>92000</v>
      </c>
      <c r="C227" s="46">
        <v>32000</v>
      </c>
      <c r="D227" s="46"/>
      <c r="E227" s="46">
        <v>108000</v>
      </c>
      <c r="F227" s="46"/>
      <c r="G227" s="46"/>
      <c r="H227" s="111">
        <f>SUM(B227:E227)</f>
        <v>232000</v>
      </c>
      <c r="I227" s="134">
        <v>287000</v>
      </c>
      <c r="J227" s="176">
        <f>(H227-I227)/I227</f>
        <v>-0.1916376306620209</v>
      </c>
    </row>
    <row r="228" spans="1:10" ht="15" customHeight="1">
      <c r="A228" s="62" t="s">
        <v>169</v>
      </c>
      <c r="B228" s="46">
        <v>13</v>
      </c>
      <c r="C228" s="46">
        <v>3</v>
      </c>
      <c r="D228" s="46"/>
      <c r="E228" s="51">
        <v>13.5</v>
      </c>
      <c r="F228" s="46"/>
      <c r="G228" s="46"/>
      <c r="H228" s="111">
        <f>SUM(B228:E228)</f>
        <v>29.5</v>
      </c>
      <c r="I228" s="134">
        <v>36</v>
      </c>
      <c r="J228" s="176">
        <f>(H228-I228)/I228</f>
        <v>-0.18055555555555555</v>
      </c>
    </row>
    <row r="229" spans="1:10" ht="15" customHeight="1">
      <c r="A229" s="62" t="s">
        <v>133</v>
      </c>
      <c r="B229" s="46">
        <f>B227/B228</f>
        <v>7076.923076923077</v>
      </c>
      <c r="C229" s="46">
        <f>C227/C228</f>
        <v>10666.666666666666</v>
      </c>
      <c r="D229" s="46"/>
      <c r="E229" s="46">
        <f>E227/E228</f>
        <v>8000</v>
      </c>
      <c r="F229" s="46"/>
      <c r="G229" s="46"/>
      <c r="H229" s="111">
        <f>H227/H228</f>
        <v>7864.406779661017</v>
      </c>
      <c r="I229" s="134">
        <f>I227/I228</f>
        <v>7972.222222222223</v>
      </c>
      <c r="J229" s="176">
        <f>(H229-I229)/I229</f>
        <v>-0.013523888265517078</v>
      </c>
    </row>
    <row r="230" spans="1:10" ht="15" customHeight="1">
      <c r="A230" s="62"/>
      <c r="B230" s="46"/>
      <c r="C230" s="46"/>
      <c r="D230" s="46"/>
      <c r="E230" s="46"/>
      <c r="F230" s="46"/>
      <c r="G230" s="46"/>
      <c r="H230" s="111"/>
      <c r="I230" s="134"/>
      <c r="J230" s="178"/>
    </row>
    <row r="231" spans="1:10" ht="15" customHeight="1">
      <c r="A231" s="64" t="s">
        <v>180</v>
      </c>
      <c r="B231" s="46"/>
      <c r="C231" s="46"/>
      <c r="D231" s="46"/>
      <c r="E231" s="46"/>
      <c r="F231" s="46"/>
      <c r="G231" s="46"/>
      <c r="H231" s="111"/>
      <c r="I231" s="134"/>
      <c r="J231" s="178"/>
    </row>
    <row r="232" spans="1:10" ht="15" customHeight="1">
      <c r="A232" s="62"/>
      <c r="B232" s="46"/>
      <c r="C232" s="46"/>
      <c r="D232" s="46"/>
      <c r="E232" s="46"/>
      <c r="F232" s="46"/>
      <c r="G232" s="46"/>
      <c r="H232" s="111"/>
      <c r="I232" s="134"/>
      <c r="J232" s="178"/>
    </row>
    <row r="233" spans="1:10" ht="15" customHeight="1">
      <c r="A233" s="79" t="s">
        <v>33</v>
      </c>
      <c r="B233" s="46"/>
      <c r="C233" s="46"/>
      <c r="D233" s="46"/>
      <c r="E233" s="46"/>
      <c r="F233" s="46"/>
      <c r="G233" s="46"/>
      <c r="H233" s="111"/>
      <c r="I233" s="134"/>
      <c r="J233" s="178"/>
    </row>
    <row r="234" spans="1:10" ht="15" customHeight="1">
      <c r="A234" s="62" t="s">
        <v>132</v>
      </c>
      <c r="B234" s="46">
        <v>1321000</v>
      </c>
      <c r="C234" s="46">
        <v>291000</v>
      </c>
      <c r="D234" s="46">
        <v>94188</v>
      </c>
      <c r="E234" s="46">
        <v>75000</v>
      </c>
      <c r="F234" s="46"/>
      <c r="G234" s="46"/>
      <c r="H234" s="111">
        <f>SUM(B234:E234)</f>
        <v>1781188</v>
      </c>
      <c r="I234" s="134">
        <v>3294130</v>
      </c>
      <c r="J234" s="176">
        <f>(H234-I234)/I234</f>
        <v>-0.4592842419698069</v>
      </c>
    </row>
    <row r="235" spans="1:10" ht="15" customHeight="1">
      <c r="A235" s="62" t="s">
        <v>169</v>
      </c>
      <c r="B235" s="51">
        <v>66.05</v>
      </c>
      <c r="C235" s="46">
        <v>24</v>
      </c>
      <c r="D235" s="51">
        <v>5.5</v>
      </c>
      <c r="E235" s="51">
        <v>6</v>
      </c>
      <c r="F235" s="46"/>
      <c r="G235" s="46"/>
      <c r="H235" s="111">
        <f>SUM(B235:G235)</f>
        <v>101.55</v>
      </c>
      <c r="I235" s="134">
        <v>120</v>
      </c>
      <c r="J235" s="176">
        <f>(H235-I235)/I235</f>
        <v>-0.15375000000000003</v>
      </c>
    </row>
    <row r="236" spans="1:10" ht="15" customHeight="1">
      <c r="A236" s="62" t="s">
        <v>133</v>
      </c>
      <c r="B236" s="46">
        <f>B234/B235</f>
        <v>20000</v>
      </c>
      <c r="C236" s="46">
        <f>C234/C235</f>
        <v>12125</v>
      </c>
      <c r="D236" s="46">
        <f>D234/D235</f>
        <v>17125.090909090908</v>
      </c>
      <c r="E236" s="46">
        <f>E234/E235</f>
        <v>12500</v>
      </c>
      <c r="F236" s="46"/>
      <c r="G236" s="46"/>
      <c r="H236" s="111">
        <f>H234/H235</f>
        <v>17540.00984736583</v>
      </c>
      <c r="I236" s="134">
        <f>I234/I235</f>
        <v>27451.083333333332</v>
      </c>
      <c r="J236" s="176">
        <f>(H236-I236)/I236</f>
        <v>-0.36104489449903326</v>
      </c>
    </row>
    <row r="237" spans="1:10" ht="15" customHeight="1">
      <c r="A237" s="62"/>
      <c r="B237" s="46"/>
      <c r="C237" s="46"/>
      <c r="D237" s="46"/>
      <c r="E237" s="46"/>
      <c r="F237" s="46"/>
      <c r="G237" s="46"/>
      <c r="H237" s="111"/>
      <c r="I237" s="134"/>
      <c r="J237" s="178"/>
    </row>
    <row r="238" spans="1:10" ht="15" customHeight="1">
      <c r="A238" s="43" t="s">
        <v>51</v>
      </c>
      <c r="B238" s="46"/>
      <c r="C238" s="46"/>
      <c r="D238" s="46"/>
      <c r="E238" s="46"/>
      <c r="F238" s="46"/>
      <c r="G238" s="46"/>
      <c r="H238" s="111"/>
      <c r="I238" s="134"/>
      <c r="J238" s="178"/>
    </row>
    <row r="239" spans="1:10" ht="15" customHeight="1">
      <c r="A239" s="62" t="s">
        <v>132</v>
      </c>
      <c r="B239" s="46"/>
      <c r="C239" s="46"/>
      <c r="D239" s="46"/>
      <c r="E239" s="46"/>
      <c r="F239" s="46"/>
      <c r="G239" s="46">
        <v>35000</v>
      </c>
      <c r="H239" s="111">
        <f>G239</f>
        <v>35000</v>
      </c>
      <c r="I239" s="134">
        <v>35000</v>
      </c>
      <c r="J239" s="176">
        <f>(H239-I239)/I239</f>
        <v>0</v>
      </c>
    </row>
    <row r="240" spans="1:10" ht="15" customHeight="1">
      <c r="A240" s="62" t="s">
        <v>170</v>
      </c>
      <c r="B240" s="46"/>
      <c r="C240" s="46"/>
      <c r="D240" s="46"/>
      <c r="E240" s="46"/>
      <c r="F240" s="46"/>
      <c r="G240" s="46">
        <v>35</v>
      </c>
      <c r="H240" s="111">
        <f>G240</f>
        <v>35</v>
      </c>
      <c r="I240" s="134">
        <v>35</v>
      </c>
      <c r="J240" s="176">
        <f>(H240-I240)/I240</f>
        <v>0</v>
      </c>
    </row>
    <row r="241" spans="1:10" ht="15" customHeight="1">
      <c r="A241" s="62" t="s">
        <v>133</v>
      </c>
      <c r="B241" s="46"/>
      <c r="C241" s="46"/>
      <c r="D241" s="46"/>
      <c r="E241" s="46"/>
      <c r="F241" s="46"/>
      <c r="G241" s="46">
        <f>G239/G240</f>
        <v>1000</v>
      </c>
      <c r="H241" s="111">
        <f>H239/H240</f>
        <v>1000</v>
      </c>
      <c r="I241" s="134">
        <f>I239/I240</f>
        <v>1000</v>
      </c>
      <c r="J241" s="176">
        <f>(H241-I241)/I241</f>
        <v>0</v>
      </c>
    </row>
    <row r="242" spans="1:10" ht="15" customHeight="1">
      <c r="A242" s="62"/>
      <c r="B242" s="46"/>
      <c r="C242" s="46"/>
      <c r="D242" s="46"/>
      <c r="E242" s="46"/>
      <c r="F242" s="46"/>
      <c r="G242" s="46"/>
      <c r="H242" s="111"/>
      <c r="I242" s="134"/>
      <c r="J242" s="178"/>
    </row>
    <row r="243" spans="1:10" ht="15" customHeight="1">
      <c r="A243" s="66" t="s">
        <v>157</v>
      </c>
      <c r="B243" s="46"/>
      <c r="C243" s="46"/>
      <c r="D243" s="46"/>
      <c r="E243" s="46"/>
      <c r="F243" s="46"/>
      <c r="G243" s="46"/>
      <c r="H243" s="111"/>
      <c r="I243" s="134"/>
      <c r="J243" s="178"/>
    </row>
    <row r="244" spans="1:10" ht="15" customHeight="1">
      <c r="A244" s="62" t="s">
        <v>132</v>
      </c>
      <c r="B244" s="46"/>
      <c r="C244" s="46"/>
      <c r="D244" s="46"/>
      <c r="E244" s="46">
        <v>15950</v>
      </c>
      <c r="F244" s="46">
        <v>82200</v>
      </c>
      <c r="G244" s="46">
        <v>128000</v>
      </c>
      <c r="H244" s="111">
        <f>SUM(E244:G244)</f>
        <v>226150</v>
      </c>
      <c r="I244" s="134">
        <v>161600</v>
      </c>
      <c r="J244" s="176">
        <f>(H244-I244)/I244</f>
        <v>0.3994430693069307</v>
      </c>
    </row>
    <row r="245" spans="1:10" ht="15" customHeight="1">
      <c r="A245" s="62" t="s">
        <v>169</v>
      </c>
      <c r="B245" s="46"/>
      <c r="C245" s="46"/>
      <c r="D245" s="46"/>
      <c r="E245" s="51">
        <v>2.9</v>
      </c>
      <c r="F245" s="51">
        <f>F244/F246</f>
        <v>5.48</v>
      </c>
      <c r="G245" s="46">
        <v>32</v>
      </c>
      <c r="H245" s="111">
        <f>SUM(E245:G245)</f>
        <v>40.38</v>
      </c>
      <c r="I245" s="134">
        <v>23</v>
      </c>
      <c r="J245" s="176">
        <f>(H245-I245)/I245</f>
        <v>0.7556521739130436</v>
      </c>
    </row>
    <row r="246" spans="1:10" ht="15" customHeight="1">
      <c r="A246" s="62" t="s">
        <v>133</v>
      </c>
      <c r="B246" s="46"/>
      <c r="C246" s="46"/>
      <c r="D246" s="46"/>
      <c r="E246" s="46">
        <f>E244/E245</f>
        <v>5500</v>
      </c>
      <c r="F246" s="46">
        <v>15000</v>
      </c>
      <c r="G246" s="46">
        <f>G244/G245</f>
        <v>4000</v>
      </c>
      <c r="H246" s="111">
        <f>H244/H245</f>
        <v>5600.544824170381</v>
      </c>
      <c r="I246" s="134">
        <f>I244/I245</f>
        <v>7026.086956521739</v>
      </c>
      <c r="J246" s="176">
        <f>(H246-I246)/I246</f>
        <v>-0.20289275398565124</v>
      </c>
    </row>
    <row r="247" spans="1:10" ht="15" customHeight="1">
      <c r="A247" s="62"/>
      <c r="B247" s="46"/>
      <c r="C247" s="46"/>
      <c r="D247" s="46"/>
      <c r="E247" s="46"/>
      <c r="F247" s="46"/>
      <c r="G247" s="46"/>
      <c r="H247" s="111"/>
      <c r="I247" s="134"/>
      <c r="J247" s="178"/>
    </row>
    <row r="248" spans="1:10" ht="15" customHeight="1">
      <c r="A248" s="66" t="s">
        <v>181</v>
      </c>
      <c r="B248" s="46"/>
      <c r="C248" s="46"/>
      <c r="D248" s="46"/>
      <c r="E248" s="46"/>
      <c r="F248" s="46"/>
      <c r="G248" s="46"/>
      <c r="H248" s="111"/>
      <c r="I248" s="134"/>
      <c r="J248" s="178"/>
    </row>
    <row r="249" spans="1:10" ht="15" customHeight="1">
      <c r="A249" s="62" t="s">
        <v>132</v>
      </c>
      <c r="B249" s="46"/>
      <c r="C249" s="46"/>
      <c r="D249" s="46"/>
      <c r="E249" s="46"/>
      <c r="F249" s="46"/>
      <c r="G249" s="46"/>
      <c r="H249" s="111"/>
      <c r="I249" s="134"/>
      <c r="J249" s="178"/>
    </row>
    <row r="250" spans="1:10" ht="15" customHeight="1">
      <c r="A250" s="62" t="s">
        <v>169</v>
      </c>
      <c r="B250" s="46"/>
      <c r="C250" s="46"/>
      <c r="D250" s="46"/>
      <c r="E250" s="46"/>
      <c r="F250" s="46"/>
      <c r="G250" s="46"/>
      <c r="H250" s="111"/>
      <c r="I250" s="134"/>
      <c r="J250" s="178"/>
    </row>
    <row r="251" spans="1:10" ht="15" customHeight="1">
      <c r="A251" s="62" t="s">
        <v>133</v>
      </c>
      <c r="B251" s="46"/>
      <c r="C251" s="46"/>
      <c r="D251" s="46"/>
      <c r="E251" s="46"/>
      <c r="F251" s="46"/>
      <c r="G251" s="46"/>
      <c r="H251" s="111"/>
      <c r="I251" s="134"/>
      <c r="J251" s="178"/>
    </row>
    <row r="252" spans="1:10" ht="15" customHeight="1">
      <c r="A252" s="62"/>
      <c r="B252" s="46"/>
      <c r="C252" s="46"/>
      <c r="D252" s="46"/>
      <c r="E252" s="46"/>
      <c r="F252" s="46"/>
      <c r="G252" s="46"/>
      <c r="H252" s="111"/>
      <c r="I252" s="134"/>
      <c r="J252" s="178"/>
    </row>
    <row r="253" spans="1:10" ht="15" customHeight="1">
      <c r="A253" s="66" t="s">
        <v>84</v>
      </c>
      <c r="B253" s="46"/>
      <c r="C253" s="46"/>
      <c r="D253" s="46"/>
      <c r="E253" s="46"/>
      <c r="F253" s="46"/>
      <c r="G253" s="46"/>
      <c r="H253" s="111"/>
      <c r="I253" s="134"/>
      <c r="J253" s="178"/>
    </row>
    <row r="254" spans="1:10" ht="15" customHeight="1">
      <c r="A254" s="62" t="s">
        <v>132</v>
      </c>
      <c r="B254" s="46"/>
      <c r="C254" s="46"/>
      <c r="D254" s="46"/>
      <c r="E254" s="46"/>
      <c r="F254" s="46"/>
      <c r="G254" s="46"/>
      <c r="H254" s="111"/>
      <c r="I254" s="134"/>
      <c r="J254" s="178"/>
    </row>
    <row r="255" spans="1:10" ht="15" customHeight="1">
      <c r="A255" s="62" t="s">
        <v>170</v>
      </c>
      <c r="B255" s="46"/>
      <c r="C255" s="46"/>
      <c r="D255" s="46"/>
      <c r="E255" s="46"/>
      <c r="F255" s="46"/>
      <c r="G255" s="46"/>
      <c r="H255" s="111"/>
      <c r="I255" s="134"/>
      <c r="J255" s="178"/>
    </row>
    <row r="256" spans="1:10" ht="15" customHeight="1">
      <c r="A256" s="62" t="s">
        <v>133</v>
      </c>
      <c r="B256" s="46"/>
      <c r="C256" s="46"/>
      <c r="D256" s="46"/>
      <c r="E256" s="46"/>
      <c r="F256" s="46"/>
      <c r="G256" s="46"/>
      <c r="H256" s="111"/>
      <c r="I256" s="134"/>
      <c r="J256" s="178"/>
    </row>
    <row r="257" spans="1:10" ht="15" customHeight="1">
      <c r="A257" s="62"/>
      <c r="B257" s="46"/>
      <c r="C257" s="46"/>
      <c r="D257" s="46"/>
      <c r="E257" s="46"/>
      <c r="F257" s="46"/>
      <c r="G257" s="46"/>
      <c r="H257" s="111"/>
      <c r="I257" s="134"/>
      <c r="J257" s="178"/>
    </row>
    <row r="258" spans="1:10" ht="15" customHeight="1">
      <c r="A258" s="66" t="s">
        <v>182</v>
      </c>
      <c r="B258" s="46"/>
      <c r="C258" s="46"/>
      <c r="D258" s="46"/>
      <c r="E258" s="46"/>
      <c r="F258" s="46"/>
      <c r="G258" s="46"/>
      <c r="H258" s="111"/>
      <c r="I258" s="134"/>
      <c r="J258" s="178"/>
    </row>
    <row r="259" spans="1:10" ht="15" customHeight="1">
      <c r="A259" s="62" t="s">
        <v>132</v>
      </c>
      <c r="B259" s="46"/>
      <c r="C259" s="46"/>
      <c r="D259" s="46"/>
      <c r="E259" s="46"/>
      <c r="F259" s="46"/>
      <c r="G259" s="46"/>
      <c r="H259" s="111"/>
      <c r="I259" s="134"/>
      <c r="J259" s="178"/>
    </row>
    <row r="260" spans="1:10" ht="15" customHeight="1">
      <c r="A260" s="62" t="s">
        <v>170</v>
      </c>
      <c r="B260" s="46"/>
      <c r="C260" s="46"/>
      <c r="D260" s="46"/>
      <c r="E260" s="46"/>
      <c r="F260" s="46"/>
      <c r="G260" s="51"/>
      <c r="H260" s="111"/>
      <c r="I260" s="134"/>
      <c r="J260" s="178"/>
    </row>
    <row r="261" spans="1:10" ht="15" customHeight="1">
      <c r="A261" s="62" t="s">
        <v>133</v>
      </c>
      <c r="B261" s="46"/>
      <c r="C261" s="46"/>
      <c r="D261" s="46"/>
      <c r="E261" s="46"/>
      <c r="F261" s="46"/>
      <c r="G261" s="46"/>
      <c r="H261" s="111"/>
      <c r="I261" s="134"/>
      <c r="J261" s="178"/>
    </row>
    <row r="262" spans="1:10" ht="15" customHeight="1">
      <c r="A262" s="28"/>
      <c r="B262" s="46"/>
      <c r="C262" s="46"/>
      <c r="D262" s="46"/>
      <c r="E262" s="46"/>
      <c r="F262" s="46"/>
      <c r="G262" s="46"/>
      <c r="H262" s="111"/>
      <c r="I262" s="134"/>
      <c r="J262" s="178"/>
    </row>
    <row r="263" spans="1:10" ht="15" customHeight="1">
      <c r="A263" s="62"/>
      <c r="B263" s="189"/>
      <c r="C263" s="190"/>
      <c r="D263" s="191"/>
      <c r="E263" s="99"/>
      <c r="F263" s="192"/>
      <c r="G263" s="190"/>
      <c r="H263" s="117"/>
      <c r="I263" s="117"/>
      <c r="J263" s="178"/>
    </row>
    <row r="264" spans="1:10" ht="15" customHeight="1">
      <c r="A264" s="63" t="s">
        <v>3</v>
      </c>
      <c r="B264" s="44" t="s">
        <v>202</v>
      </c>
      <c r="C264" s="44" t="s">
        <v>203</v>
      </c>
      <c r="D264" s="44" t="s">
        <v>204</v>
      </c>
      <c r="E264" s="101" t="s">
        <v>205</v>
      </c>
      <c r="F264" s="44" t="s">
        <v>206</v>
      </c>
      <c r="G264" s="44" t="s">
        <v>207</v>
      </c>
      <c r="H264" s="118">
        <v>2012</v>
      </c>
      <c r="I264" s="118">
        <v>2011</v>
      </c>
      <c r="J264" s="178"/>
    </row>
    <row r="265" spans="1:10" ht="15" customHeight="1">
      <c r="A265" s="64" t="s">
        <v>183</v>
      </c>
      <c r="B265" s="46"/>
      <c r="C265" s="46"/>
      <c r="D265" s="46"/>
      <c r="E265" s="46"/>
      <c r="F265" s="46"/>
      <c r="G265" s="46"/>
      <c r="H265" s="111"/>
      <c r="I265" s="134"/>
      <c r="J265" s="178"/>
    </row>
    <row r="266" spans="1:10" ht="15" customHeight="1">
      <c r="A266" s="96"/>
      <c r="B266" s="46"/>
      <c r="C266" s="46"/>
      <c r="D266" s="46"/>
      <c r="E266" s="46"/>
      <c r="F266" s="46"/>
      <c r="G266" s="46"/>
      <c r="H266" s="111"/>
      <c r="I266" s="134"/>
      <c r="J266" s="178"/>
    </row>
    <row r="267" spans="1:10" ht="15" customHeight="1">
      <c r="A267" s="93" t="s">
        <v>165</v>
      </c>
      <c r="B267" s="46"/>
      <c r="C267" s="46"/>
      <c r="D267" s="46"/>
      <c r="E267" s="46"/>
      <c r="F267" s="46"/>
      <c r="G267" s="46"/>
      <c r="H267" s="111"/>
      <c r="I267" s="134"/>
      <c r="J267" s="178"/>
    </row>
    <row r="268" spans="1:10" ht="15" customHeight="1">
      <c r="A268" s="63" t="s">
        <v>166</v>
      </c>
      <c r="B268" s="46"/>
      <c r="C268" s="46"/>
      <c r="D268" s="46"/>
      <c r="E268" s="46"/>
      <c r="F268" s="46">
        <v>6007737</v>
      </c>
      <c r="G268" s="46"/>
      <c r="H268" s="46">
        <f>F268</f>
        <v>6007737</v>
      </c>
      <c r="I268" s="134">
        <v>4563001</v>
      </c>
      <c r="J268" s="176">
        <f>(H268-I268)/I268</f>
        <v>0.31661969830819675</v>
      </c>
    </row>
    <row r="269" spans="1:10" ht="15" customHeight="1">
      <c r="A269" s="63" t="s">
        <v>167</v>
      </c>
      <c r="B269" s="46"/>
      <c r="C269" s="46"/>
      <c r="D269" s="46"/>
      <c r="E269" s="46"/>
      <c r="F269" s="46">
        <v>964180</v>
      </c>
      <c r="G269" s="46"/>
      <c r="H269" s="46">
        <f>F269</f>
        <v>964180</v>
      </c>
      <c r="I269" s="134">
        <v>720729</v>
      </c>
      <c r="J269" s="176">
        <f>(H269-I269)/I269</f>
        <v>0.3377843822019095</v>
      </c>
    </row>
    <row r="270" spans="1:10" ht="15" customHeight="1">
      <c r="A270" s="43" t="s">
        <v>139</v>
      </c>
      <c r="B270" s="46"/>
      <c r="C270" s="46"/>
      <c r="D270" s="46"/>
      <c r="E270" s="46"/>
      <c r="F270" s="46"/>
      <c r="G270" s="46"/>
      <c r="H270" s="46"/>
      <c r="I270" s="134"/>
      <c r="J270" s="178"/>
    </row>
    <row r="271" spans="1:10" ht="15" customHeight="1">
      <c r="A271" s="63" t="s">
        <v>87</v>
      </c>
      <c r="B271" s="46"/>
      <c r="C271" s="46"/>
      <c r="D271" s="46"/>
      <c r="E271" s="46"/>
      <c r="F271" s="46"/>
      <c r="G271" s="46"/>
      <c r="H271" s="46"/>
      <c r="I271" s="134"/>
      <c r="J271" s="178"/>
    </row>
    <row r="272" spans="1:10" ht="15" customHeight="1">
      <c r="A272" s="62" t="s">
        <v>39</v>
      </c>
      <c r="B272" s="46"/>
      <c r="C272" s="46"/>
      <c r="D272" s="46"/>
      <c r="E272" s="46"/>
      <c r="F272" s="46">
        <v>5805948</v>
      </c>
      <c r="G272" s="46"/>
      <c r="H272" s="46">
        <f>F272</f>
        <v>5805948</v>
      </c>
      <c r="I272" s="134">
        <v>4447496</v>
      </c>
      <c r="J272" s="176">
        <f>(H272-I272)/I272</f>
        <v>0.3054419835341055</v>
      </c>
    </row>
    <row r="273" spans="1:10" ht="15" customHeight="1">
      <c r="A273" s="62" t="s">
        <v>12</v>
      </c>
      <c r="B273" s="46"/>
      <c r="C273" s="46"/>
      <c r="D273" s="46">
        <v>2561</v>
      </c>
      <c r="E273" s="46">
        <v>11044.85</v>
      </c>
      <c r="F273" s="46">
        <v>20647.94</v>
      </c>
      <c r="G273" s="46">
        <v>4559.32</v>
      </c>
      <c r="H273" s="46">
        <f>SUM(D273:G273)</f>
        <v>38813.11</v>
      </c>
      <c r="I273" s="134">
        <v>39330</v>
      </c>
      <c r="J273" s="176">
        <f>(H273-I273)/I273</f>
        <v>-0.013142384947876925</v>
      </c>
    </row>
    <row r="274" spans="1:10" ht="15" customHeight="1">
      <c r="A274" s="62" t="s">
        <v>86</v>
      </c>
      <c r="B274" s="46"/>
      <c r="C274" s="46"/>
      <c r="D274" s="46"/>
      <c r="E274" s="46"/>
      <c r="F274" s="46"/>
      <c r="G274" s="46"/>
      <c r="H274" s="46"/>
      <c r="I274" s="134"/>
      <c r="J274" s="178"/>
    </row>
    <row r="275" spans="1:10" ht="15" customHeight="1">
      <c r="A275" s="63" t="s">
        <v>88</v>
      </c>
      <c r="B275" s="46"/>
      <c r="C275" s="46"/>
      <c r="D275" s="46"/>
      <c r="E275" s="46"/>
      <c r="F275" s="46"/>
      <c r="G275" s="46"/>
      <c r="H275" s="46"/>
      <c r="I275" s="134"/>
      <c r="J275" s="178"/>
    </row>
    <row r="276" spans="1:10" ht="15" customHeight="1">
      <c r="A276" s="62" t="s">
        <v>40</v>
      </c>
      <c r="B276" s="46"/>
      <c r="C276" s="46"/>
      <c r="D276" s="46"/>
      <c r="E276" s="46"/>
      <c r="F276" s="46">
        <v>880489</v>
      </c>
      <c r="G276" s="46"/>
      <c r="H276" s="46">
        <f>F276</f>
        <v>880489</v>
      </c>
      <c r="I276" s="134">
        <v>673043</v>
      </c>
      <c r="J276" s="176">
        <f>(H276-I276)/I276</f>
        <v>0.3082210200536964</v>
      </c>
    </row>
    <row r="277" spans="1:10" ht="15" customHeight="1">
      <c r="A277" s="62" t="s">
        <v>20</v>
      </c>
      <c r="B277" s="46"/>
      <c r="C277" s="46"/>
      <c r="D277" s="46">
        <v>62</v>
      </c>
      <c r="E277" s="46">
        <v>1068.51</v>
      </c>
      <c r="F277" s="46">
        <v>5514.29</v>
      </c>
      <c r="G277" s="46">
        <v>219</v>
      </c>
      <c r="H277" s="111">
        <f>SUM(D277:G277)</f>
        <v>6863.8</v>
      </c>
      <c r="I277" s="134">
        <v>7687</v>
      </c>
      <c r="J277" s="176">
        <f>(H277-I277)/I277</f>
        <v>-0.10708989202549757</v>
      </c>
    </row>
    <row r="278" spans="1:10" ht="15" customHeight="1">
      <c r="A278" s="62" t="s">
        <v>89</v>
      </c>
      <c r="B278" s="46"/>
      <c r="C278" s="46"/>
      <c r="D278" s="46"/>
      <c r="E278" s="46"/>
      <c r="F278" s="46"/>
      <c r="G278" s="46"/>
      <c r="H278" s="111"/>
      <c r="I278" s="134"/>
      <c r="J278" s="178"/>
    </row>
    <row r="279" spans="1:10" ht="15" customHeight="1">
      <c r="A279" s="43" t="s">
        <v>141</v>
      </c>
      <c r="B279" s="46"/>
      <c r="C279" s="46"/>
      <c r="D279" s="46"/>
      <c r="E279" s="46"/>
      <c r="F279" s="46"/>
      <c r="G279" s="46"/>
      <c r="H279" s="111"/>
      <c r="I279" s="134"/>
      <c r="J279" s="178"/>
    </row>
    <row r="280" spans="1:10" ht="15" customHeight="1">
      <c r="A280" s="62" t="s">
        <v>125</v>
      </c>
      <c r="B280" s="46"/>
      <c r="C280" s="46"/>
      <c r="D280" s="46"/>
      <c r="E280" s="46"/>
      <c r="F280" s="46"/>
      <c r="G280" s="46"/>
      <c r="H280" s="111"/>
      <c r="I280" s="134"/>
      <c r="J280" s="178"/>
    </row>
    <row r="281" spans="1:10" ht="15" customHeight="1">
      <c r="A281" s="62" t="s">
        <v>126</v>
      </c>
      <c r="B281" s="46"/>
      <c r="C281" s="46"/>
      <c r="D281" s="46"/>
      <c r="E281" s="46"/>
      <c r="F281" s="46"/>
      <c r="G281" s="46"/>
      <c r="H281" s="111"/>
      <c r="I281" s="134"/>
      <c r="J281" s="178"/>
    </row>
    <row r="282" spans="1:10" ht="15" customHeight="1">
      <c r="A282" s="96"/>
      <c r="B282" s="46"/>
      <c r="C282" s="46"/>
      <c r="D282" s="46"/>
      <c r="E282" s="46"/>
      <c r="F282" s="46"/>
      <c r="G282" s="46"/>
      <c r="H282" s="111"/>
      <c r="I282" s="134"/>
      <c r="J282" s="178"/>
    </row>
    <row r="283" spans="1:10" ht="15" customHeight="1">
      <c r="A283" s="87" t="s">
        <v>184</v>
      </c>
      <c r="B283" s="46"/>
      <c r="C283" s="46"/>
      <c r="D283" s="46"/>
      <c r="E283" s="46"/>
      <c r="F283" s="46"/>
      <c r="G283" s="46"/>
      <c r="H283" s="111"/>
      <c r="I283" s="134"/>
      <c r="J283" s="178"/>
    </row>
    <row r="284" spans="1:10" ht="15" customHeight="1">
      <c r="A284" s="62" t="s">
        <v>132</v>
      </c>
      <c r="B284" s="46"/>
      <c r="C284" s="46"/>
      <c r="D284" s="46"/>
      <c r="E284" s="46"/>
      <c r="F284" s="46"/>
      <c r="G284" s="46">
        <v>150000</v>
      </c>
      <c r="H284" s="46">
        <f>G284</f>
        <v>150000</v>
      </c>
      <c r="I284" s="134">
        <v>57671</v>
      </c>
      <c r="J284" s="176">
        <f>(H284-I284)/I284</f>
        <v>1.6009606214561911</v>
      </c>
    </row>
    <row r="285" spans="1:10" ht="15" customHeight="1">
      <c r="A285" s="62" t="s">
        <v>170</v>
      </c>
      <c r="B285" s="46"/>
      <c r="C285" s="46"/>
      <c r="D285" s="46"/>
      <c r="E285" s="46"/>
      <c r="F285" s="46"/>
      <c r="G285" s="46">
        <v>500</v>
      </c>
      <c r="H285" s="46">
        <f>G285</f>
        <v>500</v>
      </c>
      <c r="I285" s="134">
        <v>500</v>
      </c>
      <c r="J285" s="176">
        <f>(H285-I285)/I285</f>
        <v>0</v>
      </c>
    </row>
    <row r="286" spans="1:10" ht="15" customHeight="1">
      <c r="A286" s="62" t="s">
        <v>133</v>
      </c>
      <c r="B286" s="46"/>
      <c r="C286" s="46"/>
      <c r="D286" s="46"/>
      <c r="E286" s="46"/>
      <c r="F286" s="46"/>
      <c r="G286" s="46">
        <f>G284/G285</f>
        <v>300</v>
      </c>
      <c r="H286" s="111">
        <f>H284/H285</f>
        <v>300</v>
      </c>
      <c r="I286" s="134">
        <f>I284/I285</f>
        <v>115.342</v>
      </c>
      <c r="J286" s="178"/>
    </row>
    <row r="287" spans="1:10" ht="15" customHeight="1">
      <c r="A287" s="96"/>
      <c r="B287" s="46"/>
      <c r="C287" s="46"/>
      <c r="D287" s="46"/>
      <c r="E287" s="46"/>
      <c r="F287" s="46"/>
      <c r="G287" s="46"/>
      <c r="H287" s="111"/>
      <c r="I287" s="134"/>
      <c r="J287" s="178"/>
    </row>
    <row r="288" spans="1:10" ht="15" customHeight="1">
      <c r="A288" s="43" t="s">
        <v>163</v>
      </c>
      <c r="B288" s="46">
        <f>B289+B291+B293+B294</f>
        <v>35238450</v>
      </c>
      <c r="C288" s="46">
        <f>C289</f>
        <v>1077600</v>
      </c>
      <c r="D288" s="46">
        <f>D289</f>
        <v>147600</v>
      </c>
      <c r="E288" s="46"/>
      <c r="F288" s="46"/>
      <c r="G288" s="46"/>
      <c r="H288" s="111">
        <f>SUM(B288:C288)</f>
        <v>36316050</v>
      </c>
      <c r="I288" s="134">
        <v>53743780</v>
      </c>
      <c r="J288" s="176">
        <f>(H288-I288)/I288</f>
        <v>-0.32427436254018605</v>
      </c>
    </row>
    <row r="289" spans="1:10" ht="15" customHeight="1">
      <c r="A289" s="62" t="s">
        <v>162</v>
      </c>
      <c r="B289" s="46">
        <v>32472550</v>
      </c>
      <c r="C289" s="46">
        <v>1077600</v>
      </c>
      <c r="D289" s="46">
        <v>147600</v>
      </c>
      <c r="E289" s="46"/>
      <c r="F289" s="46"/>
      <c r="G289" s="46"/>
      <c r="H289" s="111">
        <f>SUM(B289:G289)</f>
        <v>33697750</v>
      </c>
      <c r="I289" s="134">
        <v>48987780</v>
      </c>
      <c r="J289" s="178"/>
    </row>
    <row r="290" spans="1:10" ht="15" customHeight="1">
      <c r="A290" s="62" t="s">
        <v>170</v>
      </c>
      <c r="B290" s="46">
        <v>600</v>
      </c>
      <c r="C290" s="46">
        <v>130</v>
      </c>
      <c r="D290" s="46"/>
      <c r="E290" s="46"/>
      <c r="F290" s="46"/>
      <c r="G290" s="46"/>
      <c r="H290" s="111">
        <f>SUM(B290:G290)</f>
        <v>730</v>
      </c>
      <c r="I290" s="134">
        <v>1285</v>
      </c>
      <c r="J290" s="178"/>
    </row>
    <row r="291" spans="1:10" ht="15" customHeight="1">
      <c r="A291" s="62" t="s">
        <v>215</v>
      </c>
      <c r="B291" s="46">
        <v>1652900</v>
      </c>
      <c r="C291" s="46"/>
      <c r="D291" s="46"/>
      <c r="E291" s="46"/>
      <c r="F291" s="46"/>
      <c r="G291" s="46"/>
      <c r="H291" s="111">
        <f>B291</f>
        <v>1652900</v>
      </c>
      <c r="I291" s="134">
        <v>4319200</v>
      </c>
      <c r="J291" s="178"/>
    </row>
    <row r="292" spans="1:10" ht="15" customHeight="1">
      <c r="A292" s="62" t="s">
        <v>170</v>
      </c>
      <c r="B292" s="46">
        <v>20</v>
      </c>
      <c r="C292" s="46"/>
      <c r="D292" s="46"/>
      <c r="E292" s="46"/>
      <c r="F292" s="46"/>
      <c r="G292" s="46"/>
      <c r="H292" s="111">
        <f>B292</f>
        <v>20</v>
      </c>
      <c r="I292" s="134">
        <v>94</v>
      </c>
      <c r="J292" s="178"/>
    </row>
    <row r="293" spans="1:10" ht="15" customHeight="1">
      <c r="A293" s="62" t="s">
        <v>214</v>
      </c>
      <c r="B293" s="46">
        <v>777000</v>
      </c>
      <c r="C293" s="46"/>
      <c r="D293" s="46"/>
      <c r="E293" s="46"/>
      <c r="F293" s="46"/>
      <c r="G293" s="46"/>
      <c r="H293" s="111">
        <f>B293</f>
        <v>777000</v>
      </c>
      <c r="I293" s="134">
        <v>436800</v>
      </c>
      <c r="J293" s="178"/>
    </row>
    <row r="294" spans="1:10" ht="15" customHeight="1">
      <c r="A294" s="131" t="s">
        <v>303</v>
      </c>
      <c r="B294" s="46">
        <v>336000</v>
      </c>
      <c r="C294" s="46"/>
      <c r="D294" s="46"/>
      <c r="E294" s="46"/>
      <c r="F294" s="46"/>
      <c r="G294" s="46"/>
      <c r="H294" s="111"/>
      <c r="I294" s="134"/>
      <c r="J294" s="178"/>
    </row>
    <row r="295" spans="1:10" ht="15" customHeight="1">
      <c r="A295" s="87" t="s">
        <v>49</v>
      </c>
      <c r="B295" s="46"/>
      <c r="C295" s="46"/>
      <c r="D295" s="46"/>
      <c r="E295" s="46"/>
      <c r="F295" s="46"/>
      <c r="G295" s="46"/>
      <c r="H295" s="111"/>
      <c r="I295" s="134"/>
      <c r="J295" s="178"/>
    </row>
    <row r="296" spans="1:10" ht="15" customHeight="1">
      <c r="A296" s="62" t="s">
        <v>147</v>
      </c>
      <c r="B296" s="46"/>
      <c r="C296" s="46">
        <f>C299+C300</f>
        <v>750000</v>
      </c>
      <c r="D296" s="46">
        <f>D297*D298</f>
        <v>650000</v>
      </c>
      <c r="E296" s="46">
        <v>2890680</v>
      </c>
      <c r="F296" s="46">
        <f>F297*F298</f>
        <v>3390000</v>
      </c>
      <c r="G296" s="46"/>
      <c r="H296" s="111">
        <f>SUM(B296:G296)</f>
        <v>7680680</v>
      </c>
      <c r="I296" s="134">
        <v>6146000</v>
      </c>
      <c r="J296" s="176">
        <f>(H296-I296)/I296</f>
        <v>0.24970387243735764</v>
      </c>
    </row>
    <row r="297" spans="1:10" ht="15" customHeight="1">
      <c r="A297" s="62" t="s">
        <v>170</v>
      </c>
      <c r="B297" s="46"/>
      <c r="C297" s="46">
        <v>80</v>
      </c>
      <c r="D297" s="46">
        <v>65</v>
      </c>
      <c r="E297" s="46">
        <v>136</v>
      </c>
      <c r="F297" s="46">
        <v>339</v>
      </c>
      <c r="G297" s="46"/>
      <c r="H297" s="111">
        <f>SUM(B297:G297)</f>
        <v>620</v>
      </c>
      <c r="I297" s="134">
        <v>615</v>
      </c>
      <c r="J297" s="176">
        <f>(H297-I297)/I297</f>
        <v>0.008130081300813009</v>
      </c>
    </row>
    <row r="298" spans="1:10" ht="15" customHeight="1">
      <c r="A298" s="62" t="s">
        <v>149</v>
      </c>
      <c r="B298" s="46"/>
      <c r="C298" s="46"/>
      <c r="D298" s="46">
        <v>10000</v>
      </c>
      <c r="E298" s="46">
        <f>E296/E297</f>
        <v>21255</v>
      </c>
      <c r="F298" s="46">
        <v>10000</v>
      </c>
      <c r="G298" s="46"/>
      <c r="H298" s="111">
        <f>H296/H297</f>
        <v>12388.193548387097</v>
      </c>
      <c r="I298" s="134">
        <f>I296/I297</f>
        <v>9993.49593495935</v>
      </c>
      <c r="J298" s="176">
        <f>(H298-I298)/I298</f>
        <v>0.2396256154015724</v>
      </c>
    </row>
    <row r="299" spans="1:10" ht="15" customHeight="1">
      <c r="A299" s="62" t="s">
        <v>123</v>
      </c>
      <c r="B299" s="46"/>
      <c r="C299" s="46">
        <v>375000</v>
      </c>
      <c r="D299" s="46"/>
      <c r="E299" s="46"/>
      <c r="F299" s="46"/>
      <c r="G299" s="46"/>
      <c r="H299" s="111"/>
      <c r="I299" s="134"/>
      <c r="J299" s="178"/>
    </row>
    <row r="300" spans="1:10" ht="15" customHeight="1">
      <c r="A300" s="62" t="s">
        <v>124</v>
      </c>
      <c r="B300" s="46"/>
      <c r="C300" s="46">
        <v>375000</v>
      </c>
      <c r="D300" s="46"/>
      <c r="E300" s="46"/>
      <c r="F300" s="46"/>
      <c r="G300" s="46"/>
      <c r="H300" s="111"/>
      <c r="I300" s="134"/>
      <c r="J300" s="178"/>
    </row>
    <row r="301" spans="1:10" ht="15" customHeight="1">
      <c r="A301" s="96"/>
      <c r="B301" s="46"/>
      <c r="C301" s="46"/>
      <c r="D301" s="46"/>
      <c r="E301" s="46"/>
      <c r="F301" s="46"/>
      <c r="G301" s="46"/>
      <c r="H301" s="111"/>
      <c r="I301" s="134"/>
      <c r="J301" s="178"/>
    </row>
    <row r="302" spans="1:10" ht="15" customHeight="1">
      <c r="A302" s="61"/>
      <c r="B302" s="46"/>
      <c r="C302" s="46"/>
      <c r="D302" s="46"/>
      <c r="E302" s="46"/>
      <c r="F302" s="46"/>
      <c r="G302" s="46"/>
      <c r="H302" s="111"/>
      <c r="I302" s="134"/>
      <c r="J302" s="178"/>
    </row>
    <row r="303" spans="1:10" ht="15" customHeight="1">
      <c r="A303" s="66" t="s">
        <v>213</v>
      </c>
      <c r="B303" s="46"/>
      <c r="C303" s="46">
        <v>400000</v>
      </c>
      <c r="D303" s="46"/>
      <c r="E303" s="46"/>
      <c r="F303" s="46"/>
      <c r="G303" s="46"/>
      <c r="H303" s="111">
        <f>H305</f>
        <v>400000</v>
      </c>
      <c r="I303" s="134">
        <v>300000</v>
      </c>
      <c r="J303" s="176">
        <f>(H303-I303)/I303</f>
        <v>0.3333333333333333</v>
      </c>
    </row>
    <row r="304" spans="1:10" ht="15" customHeight="1">
      <c r="A304" s="66"/>
      <c r="B304" s="46"/>
      <c r="C304" s="46"/>
      <c r="D304" s="46"/>
      <c r="E304" s="46"/>
      <c r="F304" s="46"/>
      <c r="G304" s="46"/>
      <c r="H304" s="111"/>
      <c r="I304" s="134"/>
      <c r="J304" s="178"/>
    </row>
    <row r="305" spans="1:10" ht="15" customHeight="1">
      <c r="A305" s="62" t="s">
        <v>130</v>
      </c>
      <c r="B305" s="46"/>
      <c r="C305" s="46">
        <v>400000</v>
      </c>
      <c r="D305" s="46"/>
      <c r="E305" s="46"/>
      <c r="F305" s="46"/>
      <c r="G305" s="46"/>
      <c r="H305" s="111">
        <f>SUM(B305:G305)</f>
        <v>400000</v>
      </c>
      <c r="I305" s="134">
        <v>300000</v>
      </c>
      <c r="J305" s="178"/>
    </row>
    <row r="306" spans="1:10" ht="15" customHeight="1">
      <c r="A306" s="62" t="s">
        <v>83</v>
      </c>
      <c r="B306" s="46"/>
      <c r="C306" s="46">
        <v>40</v>
      </c>
      <c r="D306" s="46"/>
      <c r="E306" s="46"/>
      <c r="F306" s="46"/>
      <c r="G306" s="46"/>
      <c r="H306" s="111">
        <f>SUM(B306:G306)</f>
        <v>40</v>
      </c>
      <c r="I306" s="134">
        <v>30</v>
      </c>
      <c r="J306" s="178"/>
    </row>
    <row r="307" spans="1:10" ht="15" customHeight="1">
      <c r="A307" s="62" t="s">
        <v>133</v>
      </c>
      <c r="B307" s="46"/>
      <c r="C307" s="46">
        <f>C305/C306</f>
        <v>10000</v>
      </c>
      <c r="D307" s="46"/>
      <c r="E307" s="46"/>
      <c r="F307" s="46"/>
      <c r="G307" s="46"/>
      <c r="H307" s="111">
        <f>H305/H306</f>
        <v>10000</v>
      </c>
      <c r="I307" s="134"/>
      <c r="J307" s="178"/>
    </row>
    <row r="308" spans="1:10" ht="15" customHeight="1">
      <c r="A308" s="96"/>
      <c r="B308" s="46"/>
      <c r="C308" s="46"/>
      <c r="D308" s="46"/>
      <c r="E308" s="46"/>
      <c r="F308" s="46"/>
      <c r="G308" s="46"/>
      <c r="H308" s="111"/>
      <c r="I308" s="134"/>
      <c r="J308" s="178"/>
    </row>
    <row r="309" spans="1:10" ht="15" customHeight="1">
      <c r="A309" s="87" t="s">
        <v>66</v>
      </c>
      <c r="B309" s="46"/>
      <c r="C309" s="46"/>
      <c r="D309" s="46"/>
      <c r="E309" s="52"/>
      <c r="F309" s="46"/>
      <c r="G309" s="46"/>
      <c r="H309" s="111"/>
      <c r="I309" s="134"/>
      <c r="J309" s="178"/>
    </row>
    <row r="310" spans="1:10" ht="15" customHeight="1">
      <c r="A310" s="62" t="s">
        <v>148</v>
      </c>
      <c r="B310" s="46"/>
      <c r="C310" s="46"/>
      <c r="D310" s="46"/>
      <c r="E310" s="52"/>
      <c r="F310" s="46"/>
      <c r="G310" s="46"/>
      <c r="H310" s="111">
        <f>D310</f>
        <v>0</v>
      </c>
      <c r="I310" s="134">
        <v>165000</v>
      </c>
      <c r="J310" s="178"/>
    </row>
    <row r="311" spans="1:10" ht="15" customHeight="1">
      <c r="A311" s="62" t="s">
        <v>170</v>
      </c>
      <c r="B311" s="46"/>
      <c r="C311" s="46"/>
      <c r="D311" s="46"/>
      <c r="E311" s="46"/>
      <c r="F311" s="46"/>
      <c r="G311" s="46"/>
      <c r="H311" s="111">
        <f>D311</f>
        <v>0</v>
      </c>
      <c r="I311" s="134">
        <v>1375</v>
      </c>
      <c r="J311" s="178"/>
    </row>
    <row r="312" spans="1:10" ht="15" customHeight="1">
      <c r="A312" s="62" t="s">
        <v>133</v>
      </c>
      <c r="B312" s="46"/>
      <c r="C312" s="46"/>
      <c r="D312" s="46"/>
      <c r="E312" s="46"/>
      <c r="F312" s="46"/>
      <c r="G312" s="46"/>
      <c r="H312" s="111">
        <f>D312</f>
        <v>0</v>
      </c>
      <c r="I312" s="134"/>
      <c r="J312" s="178"/>
    </row>
    <row r="313" spans="1:10" ht="15" customHeight="1">
      <c r="A313" s="96"/>
      <c r="B313" s="46"/>
      <c r="C313" s="46"/>
      <c r="D313" s="46"/>
      <c r="E313" s="46"/>
      <c r="F313" s="46"/>
      <c r="G313" s="46"/>
      <c r="H313" s="111"/>
      <c r="I313" s="134"/>
      <c r="J313" s="178"/>
    </row>
    <row r="314" spans="1:10" ht="15" customHeight="1">
      <c r="A314" s="87" t="s">
        <v>43</v>
      </c>
      <c r="B314" s="46"/>
      <c r="C314" s="46"/>
      <c r="D314" s="46"/>
      <c r="E314" s="46"/>
      <c r="F314" s="46"/>
      <c r="G314" s="46"/>
      <c r="H314" s="111"/>
      <c r="I314" s="134"/>
      <c r="J314" s="178"/>
    </row>
    <row r="315" spans="1:10" ht="15" customHeight="1">
      <c r="A315" s="62" t="s">
        <v>132</v>
      </c>
      <c r="B315" s="46"/>
      <c r="C315" s="46"/>
      <c r="D315" s="46"/>
      <c r="E315" s="46"/>
      <c r="F315" s="46"/>
      <c r="G315" s="46"/>
      <c r="H315" s="111">
        <f>SUM(B315:G315)</f>
        <v>0</v>
      </c>
      <c r="I315" s="134">
        <v>542000</v>
      </c>
      <c r="J315" s="178"/>
    </row>
    <row r="316" spans="1:10" ht="15" customHeight="1">
      <c r="A316" s="62" t="s">
        <v>170</v>
      </c>
      <c r="B316" s="46"/>
      <c r="C316" s="46"/>
      <c r="D316" s="46"/>
      <c r="E316" s="46"/>
      <c r="F316" s="46"/>
      <c r="G316" s="46"/>
      <c r="H316" s="111">
        <f>D316</f>
        <v>0</v>
      </c>
      <c r="I316" s="134"/>
      <c r="J316" s="178"/>
    </row>
    <row r="317" spans="1:10" ht="15" customHeight="1">
      <c r="A317" s="62" t="s">
        <v>133</v>
      </c>
      <c r="B317" s="46"/>
      <c r="C317" s="46"/>
      <c r="D317" s="46"/>
      <c r="E317" s="46"/>
      <c r="F317" s="46"/>
      <c r="G317" s="46"/>
      <c r="H317" s="111">
        <f>D317</f>
        <v>0</v>
      </c>
      <c r="I317" s="134"/>
      <c r="J317" s="178"/>
    </row>
    <row r="318" spans="1:10" ht="15" customHeight="1">
      <c r="A318" s="96"/>
      <c r="B318" s="46"/>
      <c r="C318" s="46"/>
      <c r="D318" s="46"/>
      <c r="E318" s="46"/>
      <c r="F318" s="46"/>
      <c r="G318" s="46"/>
      <c r="H318" s="111"/>
      <c r="I318" s="134"/>
      <c r="J318" s="178"/>
    </row>
    <row r="319" spans="1:10" ht="15" customHeight="1">
      <c r="A319" s="87" t="s">
        <v>64</v>
      </c>
      <c r="B319" s="46"/>
      <c r="C319" s="46"/>
      <c r="D319" s="46"/>
      <c r="E319" s="46"/>
      <c r="F319" s="46"/>
      <c r="G319" s="46"/>
      <c r="H319" s="111"/>
      <c r="I319" s="134"/>
      <c r="J319" s="178"/>
    </row>
    <row r="320" spans="1:10" ht="15" customHeight="1">
      <c r="A320" s="62" t="s">
        <v>132</v>
      </c>
      <c r="B320" s="46"/>
      <c r="C320" s="46"/>
      <c r="D320" s="46"/>
      <c r="E320" s="46"/>
      <c r="F320" s="46"/>
      <c r="G320" s="46"/>
      <c r="H320" s="111">
        <f>F320</f>
        <v>0</v>
      </c>
      <c r="I320" s="134">
        <v>54000</v>
      </c>
      <c r="J320" s="178"/>
    </row>
    <row r="321" spans="1:10" ht="15" customHeight="1">
      <c r="A321" s="62" t="s">
        <v>170</v>
      </c>
      <c r="B321" s="46"/>
      <c r="C321" s="46"/>
      <c r="D321" s="46"/>
      <c r="E321" s="46"/>
      <c r="F321" s="51"/>
      <c r="G321" s="46"/>
      <c r="H321" s="119">
        <f>F321</f>
        <v>0</v>
      </c>
      <c r="I321" s="140">
        <v>5.4</v>
      </c>
      <c r="J321" s="178"/>
    </row>
    <row r="322" spans="1:10" ht="15" customHeight="1">
      <c r="A322" s="62" t="s">
        <v>133</v>
      </c>
      <c r="B322" s="46"/>
      <c r="C322" s="46"/>
      <c r="D322" s="46"/>
      <c r="E322" s="46"/>
      <c r="F322" s="46"/>
      <c r="G322" s="46"/>
      <c r="H322" s="111"/>
      <c r="I322" s="134"/>
      <c r="J322" s="178"/>
    </row>
    <row r="323" spans="1:10" ht="15" customHeight="1">
      <c r="A323" s="96"/>
      <c r="B323" s="46"/>
      <c r="C323" s="46"/>
      <c r="D323" s="46"/>
      <c r="E323" s="46"/>
      <c r="F323" s="46"/>
      <c r="G323" s="46"/>
      <c r="H323" s="111"/>
      <c r="I323" s="134"/>
      <c r="J323" s="178"/>
    </row>
    <row r="324" spans="1:10" ht="15" customHeight="1">
      <c r="A324" s="87" t="s">
        <v>67</v>
      </c>
      <c r="B324" s="46"/>
      <c r="C324" s="46"/>
      <c r="D324" s="46"/>
      <c r="E324" s="46"/>
      <c r="F324" s="46"/>
      <c r="G324" s="46"/>
      <c r="H324" s="111"/>
      <c r="I324" s="134"/>
      <c r="J324" s="178"/>
    </row>
    <row r="325" spans="1:10" ht="15" customHeight="1">
      <c r="A325" s="62" t="s">
        <v>132</v>
      </c>
      <c r="B325" s="46"/>
      <c r="C325" s="46"/>
      <c r="D325" s="46"/>
      <c r="E325" s="46"/>
      <c r="F325" s="46"/>
      <c r="G325" s="46"/>
      <c r="H325" s="111">
        <f>SUM(B325:G325)</f>
        <v>0</v>
      </c>
      <c r="I325" s="134">
        <v>2200</v>
      </c>
      <c r="J325" s="178"/>
    </row>
    <row r="326" spans="1:10" ht="15" customHeight="1">
      <c r="A326" s="62" t="s">
        <v>170</v>
      </c>
      <c r="B326" s="46"/>
      <c r="C326" s="46"/>
      <c r="D326" s="46"/>
      <c r="E326" s="46"/>
      <c r="F326" s="46"/>
      <c r="G326" s="46"/>
      <c r="H326" s="111">
        <f>SUM(B326:G326)</f>
        <v>0</v>
      </c>
      <c r="I326" s="134">
        <v>3</v>
      </c>
      <c r="J326" s="178"/>
    </row>
    <row r="327" spans="1:10" ht="15" customHeight="1">
      <c r="A327" s="62" t="s">
        <v>133</v>
      </c>
      <c r="B327" s="46"/>
      <c r="C327" s="46"/>
      <c r="D327" s="46"/>
      <c r="E327" s="46"/>
      <c r="F327" s="46"/>
      <c r="G327" s="46"/>
      <c r="H327" s="111" t="e">
        <f>H325/H326</f>
        <v>#DIV/0!</v>
      </c>
      <c r="I327" s="134">
        <f>I325/I326</f>
        <v>733.3333333333334</v>
      </c>
      <c r="J327" s="178"/>
    </row>
    <row r="328" spans="1:10" ht="15" customHeight="1">
      <c r="A328" s="96"/>
      <c r="B328" s="46"/>
      <c r="C328" s="46"/>
      <c r="D328" s="46"/>
      <c r="E328" s="46"/>
      <c r="F328" s="46"/>
      <c r="G328" s="46"/>
      <c r="H328" s="111"/>
      <c r="I328" s="134"/>
      <c r="J328" s="178"/>
    </row>
    <row r="329" spans="1:10" ht="15" customHeight="1">
      <c r="A329" s="87" t="s">
        <v>185</v>
      </c>
      <c r="B329" s="46"/>
      <c r="C329" s="46"/>
      <c r="D329" s="46"/>
      <c r="E329" s="46"/>
      <c r="F329" s="46"/>
      <c r="G329" s="46"/>
      <c r="H329" s="111"/>
      <c r="I329" s="134"/>
      <c r="J329" s="178"/>
    </row>
    <row r="330" spans="1:10" ht="15" customHeight="1">
      <c r="A330" s="62" t="s">
        <v>132</v>
      </c>
      <c r="B330" s="46"/>
      <c r="C330" s="46"/>
      <c r="D330" s="46"/>
      <c r="E330" s="46"/>
      <c r="F330" s="46"/>
      <c r="G330" s="46"/>
      <c r="H330" s="111"/>
      <c r="I330" s="134"/>
      <c r="J330" s="178"/>
    </row>
    <row r="331" spans="1:10" ht="15" customHeight="1">
      <c r="A331" s="62" t="s">
        <v>170</v>
      </c>
      <c r="B331" s="46"/>
      <c r="C331" s="46"/>
      <c r="D331" s="46"/>
      <c r="E331" s="46"/>
      <c r="F331" s="46"/>
      <c r="G331" s="46"/>
      <c r="H331" s="111"/>
      <c r="I331" s="134"/>
      <c r="J331" s="178"/>
    </row>
    <row r="332" spans="1:10" ht="15" customHeight="1">
      <c r="A332" s="62" t="s">
        <v>133</v>
      </c>
      <c r="B332" s="46"/>
      <c r="C332" s="46"/>
      <c r="D332" s="46"/>
      <c r="E332" s="46"/>
      <c r="F332" s="46"/>
      <c r="G332" s="46"/>
      <c r="H332" s="111"/>
      <c r="I332" s="134"/>
      <c r="J332" s="178"/>
    </row>
    <row r="333" spans="1:10" ht="15" customHeight="1">
      <c r="A333" s="96"/>
      <c r="B333" s="46"/>
      <c r="C333" s="46"/>
      <c r="D333" s="46"/>
      <c r="E333" s="46"/>
      <c r="F333" s="46"/>
      <c r="G333" s="46"/>
      <c r="H333" s="111"/>
      <c r="I333" s="134"/>
      <c r="J333" s="178"/>
    </row>
    <row r="334" spans="1:10" ht="15" customHeight="1">
      <c r="A334" s="66" t="s">
        <v>115</v>
      </c>
      <c r="B334" s="46"/>
      <c r="C334" s="46"/>
      <c r="D334" s="46"/>
      <c r="E334" s="46"/>
      <c r="F334" s="46"/>
      <c r="G334" s="46"/>
      <c r="H334" s="111"/>
      <c r="I334" s="134"/>
      <c r="J334" s="178"/>
    </row>
    <row r="335" spans="1:10" ht="15" customHeight="1">
      <c r="A335" s="62" t="s">
        <v>132</v>
      </c>
      <c r="B335" s="46"/>
      <c r="C335" s="46"/>
      <c r="D335" s="46"/>
      <c r="E335" s="46"/>
      <c r="F335" s="46"/>
      <c r="G335" s="46"/>
      <c r="H335" s="111"/>
      <c r="I335" s="134"/>
      <c r="J335" s="178"/>
    </row>
    <row r="336" spans="1:10" ht="15" customHeight="1">
      <c r="A336" s="62" t="s">
        <v>170</v>
      </c>
      <c r="B336" s="46"/>
      <c r="C336" s="46"/>
      <c r="D336" s="46"/>
      <c r="E336" s="46"/>
      <c r="F336" s="46"/>
      <c r="G336" s="46"/>
      <c r="H336" s="111"/>
      <c r="I336" s="134"/>
      <c r="J336" s="178"/>
    </row>
    <row r="337" spans="1:10" ht="15" customHeight="1">
      <c r="A337" s="62" t="s">
        <v>133</v>
      </c>
      <c r="B337" s="46"/>
      <c r="C337" s="46"/>
      <c r="D337" s="46"/>
      <c r="E337" s="46"/>
      <c r="F337" s="46"/>
      <c r="G337" s="46"/>
      <c r="H337" s="111"/>
      <c r="I337" s="134"/>
      <c r="J337" s="178"/>
    </row>
    <row r="338" spans="1:10" ht="15" customHeight="1">
      <c r="A338" s="96"/>
      <c r="B338" s="46"/>
      <c r="C338" s="46"/>
      <c r="D338" s="46"/>
      <c r="E338" s="46"/>
      <c r="F338" s="46"/>
      <c r="G338" s="46"/>
      <c r="H338" s="111"/>
      <c r="I338" s="134"/>
      <c r="J338" s="178"/>
    </row>
    <row r="339" spans="1:10" ht="15" customHeight="1">
      <c r="A339" s="66" t="s">
        <v>186</v>
      </c>
      <c r="B339" s="46"/>
      <c r="C339" s="46"/>
      <c r="D339" s="46"/>
      <c r="E339" s="46"/>
      <c r="F339" s="46"/>
      <c r="G339" s="46"/>
      <c r="H339" s="111"/>
      <c r="I339" s="134"/>
      <c r="J339" s="178"/>
    </row>
    <row r="340" spans="1:10" ht="15" customHeight="1">
      <c r="A340" s="62" t="s">
        <v>132</v>
      </c>
      <c r="B340" s="46"/>
      <c r="C340" s="46"/>
      <c r="D340" s="46"/>
      <c r="E340" s="46"/>
      <c r="F340" s="46">
        <v>57000</v>
      </c>
      <c r="G340" s="46"/>
      <c r="H340" s="111">
        <f>F340</f>
        <v>57000</v>
      </c>
      <c r="I340" s="134">
        <v>74500</v>
      </c>
      <c r="J340" s="181">
        <f>(H340-I340)/I340</f>
        <v>-0.2348993288590604</v>
      </c>
    </row>
    <row r="341" spans="1:10" ht="15" customHeight="1">
      <c r="A341" s="62" t="s">
        <v>170</v>
      </c>
      <c r="B341" s="46"/>
      <c r="C341" s="46"/>
      <c r="D341" s="46"/>
      <c r="E341" s="46"/>
      <c r="F341" s="46">
        <v>7</v>
      </c>
      <c r="G341" s="46"/>
      <c r="H341" s="111">
        <f>F341</f>
        <v>7</v>
      </c>
      <c r="I341" s="134">
        <v>9</v>
      </c>
      <c r="J341" s="181">
        <f>(H341-I341)/I341</f>
        <v>-0.2222222222222222</v>
      </c>
    </row>
    <row r="342" spans="1:10" ht="15" customHeight="1">
      <c r="A342" s="62" t="s">
        <v>133</v>
      </c>
      <c r="B342" s="46"/>
      <c r="C342" s="46"/>
      <c r="D342" s="46"/>
      <c r="E342" s="46"/>
      <c r="F342" s="46">
        <f>F340/F341</f>
        <v>8142.857142857143</v>
      </c>
      <c r="G342" s="46"/>
      <c r="H342" s="111">
        <f>H340/H341</f>
        <v>8142.857142857143</v>
      </c>
      <c r="I342" s="134">
        <f>I340/I341</f>
        <v>8277.777777777777</v>
      </c>
      <c r="J342" s="178"/>
    </row>
    <row r="343" spans="1:10" ht="15" customHeight="1">
      <c r="A343" s="96"/>
      <c r="B343" s="46"/>
      <c r="C343" s="46"/>
      <c r="D343" s="46"/>
      <c r="E343" s="46"/>
      <c r="F343" s="46"/>
      <c r="G343" s="46"/>
      <c r="H343" s="111"/>
      <c r="I343" s="134"/>
      <c r="J343" s="178"/>
    </row>
    <row r="344" spans="1:10" ht="15" customHeight="1">
      <c r="A344" s="43" t="s">
        <v>52</v>
      </c>
      <c r="B344" s="46"/>
      <c r="C344" s="46"/>
      <c r="D344" s="46"/>
      <c r="E344" s="46"/>
      <c r="F344" s="46"/>
      <c r="G344" s="46"/>
      <c r="H344" s="111"/>
      <c r="I344" s="134"/>
      <c r="J344" s="178"/>
    </row>
    <row r="345" spans="1:10" ht="15" customHeight="1">
      <c r="A345" s="62" t="s">
        <v>132</v>
      </c>
      <c r="B345" s="46"/>
      <c r="C345" s="46"/>
      <c r="D345" s="46"/>
      <c r="E345" s="46"/>
      <c r="F345" s="46"/>
      <c r="G345" s="46"/>
      <c r="H345" s="111"/>
      <c r="I345" s="134"/>
      <c r="J345" s="178"/>
    </row>
    <row r="346" spans="1:10" ht="15" customHeight="1">
      <c r="A346" s="62" t="s">
        <v>170</v>
      </c>
      <c r="B346" s="46"/>
      <c r="C346" s="46">
        <v>40</v>
      </c>
      <c r="D346" s="46"/>
      <c r="E346" s="46"/>
      <c r="F346" s="46"/>
      <c r="G346" s="46"/>
      <c r="H346" s="111">
        <v>40</v>
      </c>
      <c r="I346" s="134">
        <v>60</v>
      </c>
      <c r="J346" s="178"/>
    </row>
    <row r="347" spans="1:10" ht="15" customHeight="1">
      <c r="A347" s="62" t="s">
        <v>133</v>
      </c>
      <c r="B347" s="46"/>
      <c r="C347" s="46"/>
      <c r="D347" s="46"/>
      <c r="E347" s="46"/>
      <c r="F347" s="46"/>
      <c r="G347" s="46"/>
      <c r="H347" s="111"/>
      <c r="I347" s="134"/>
      <c r="J347" s="178"/>
    </row>
    <row r="348" spans="1:10" ht="15" customHeight="1">
      <c r="A348" s="96"/>
      <c r="B348" s="46"/>
      <c r="C348" s="46"/>
      <c r="D348" s="46"/>
      <c r="E348" s="46"/>
      <c r="F348" s="46"/>
      <c r="G348" s="46"/>
      <c r="H348" s="111"/>
      <c r="I348" s="134"/>
      <c r="J348" s="178"/>
    </row>
    <row r="349" spans="1:10" ht="15" customHeight="1">
      <c r="A349" s="43" t="s">
        <v>187</v>
      </c>
      <c r="B349" s="46"/>
      <c r="C349" s="46"/>
      <c r="D349" s="46"/>
      <c r="E349" s="46"/>
      <c r="F349" s="46"/>
      <c r="G349" s="46"/>
      <c r="H349" s="111"/>
      <c r="I349" s="134"/>
      <c r="J349" s="178"/>
    </row>
    <row r="350" spans="1:10" ht="15" customHeight="1">
      <c r="A350" s="62" t="s">
        <v>132</v>
      </c>
      <c r="B350" s="46"/>
      <c r="C350" s="46"/>
      <c r="D350" s="46"/>
      <c r="E350" s="46"/>
      <c r="F350" s="46"/>
      <c r="G350" s="46"/>
      <c r="H350" s="111"/>
      <c r="I350" s="134"/>
      <c r="J350" s="178"/>
    </row>
    <row r="351" spans="1:10" ht="15" customHeight="1">
      <c r="A351" s="62" t="s">
        <v>170</v>
      </c>
      <c r="B351" s="46"/>
      <c r="C351" s="46"/>
      <c r="D351" s="46"/>
      <c r="E351" s="46"/>
      <c r="F351" s="46"/>
      <c r="G351" s="46"/>
      <c r="H351" s="111"/>
      <c r="I351" s="134"/>
      <c r="J351" s="178"/>
    </row>
    <row r="352" spans="1:10" ht="15" customHeight="1">
      <c r="A352" s="62" t="s">
        <v>133</v>
      </c>
      <c r="B352" s="46"/>
      <c r="C352" s="46"/>
      <c r="D352" s="46"/>
      <c r="E352" s="46"/>
      <c r="F352" s="46"/>
      <c r="G352" s="46"/>
      <c r="H352" s="111"/>
      <c r="I352" s="134"/>
      <c r="J352" s="178"/>
    </row>
    <row r="353" spans="1:10" ht="15" customHeight="1">
      <c r="A353" s="96"/>
      <c r="B353" s="46"/>
      <c r="C353" s="46"/>
      <c r="D353" s="46"/>
      <c r="E353" s="46"/>
      <c r="F353" s="46"/>
      <c r="G353" s="46"/>
      <c r="H353" s="111"/>
      <c r="I353" s="134"/>
      <c r="J353" s="178"/>
    </row>
    <row r="354" spans="1:10" ht="15" customHeight="1">
      <c r="A354" s="43" t="s">
        <v>188</v>
      </c>
      <c r="B354" s="46"/>
      <c r="C354" s="46"/>
      <c r="D354" s="46"/>
      <c r="E354" s="46"/>
      <c r="F354" s="46"/>
      <c r="G354" s="46"/>
      <c r="H354" s="111"/>
      <c r="I354" s="134"/>
      <c r="J354" s="178"/>
    </row>
    <row r="355" spans="1:10" ht="15" customHeight="1">
      <c r="A355" s="62" t="s">
        <v>132</v>
      </c>
      <c r="B355" s="46"/>
      <c r="C355" s="46"/>
      <c r="D355" s="46"/>
      <c r="E355" s="46"/>
      <c r="F355" s="46"/>
      <c r="G355" s="46"/>
      <c r="H355" s="111"/>
      <c r="I355" s="134"/>
      <c r="J355" s="178"/>
    </row>
    <row r="356" spans="1:10" ht="15" customHeight="1">
      <c r="A356" s="62" t="s">
        <v>170</v>
      </c>
      <c r="B356" s="46"/>
      <c r="C356" s="46"/>
      <c r="D356" s="46"/>
      <c r="E356" s="46"/>
      <c r="F356" s="46"/>
      <c r="G356" s="46"/>
      <c r="H356" s="111"/>
      <c r="I356" s="134"/>
      <c r="J356" s="178"/>
    </row>
    <row r="357" spans="1:10" ht="15" customHeight="1">
      <c r="A357" s="62" t="s">
        <v>133</v>
      </c>
      <c r="B357" s="46"/>
      <c r="C357" s="46"/>
      <c r="D357" s="46"/>
      <c r="E357" s="46"/>
      <c r="F357" s="46"/>
      <c r="G357" s="46"/>
      <c r="H357" s="111"/>
      <c r="I357" s="134"/>
      <c r="J357" s="178"/>
    </row>
    <row r="358" spans="1:10" ht="15" customHeight="1">
      <c r="A358" s="96"/>
      <c r="B358" s="46"/>
      <c r="C358" s="46"/>
      <c r="D358" s="46"/>
      <c r="E358" s="46"/>
      <c r="F358" s="46"/>
      <c r="G358" s="46"/>
      <c r="H358" s="111"/>
      <c r="I358" s="134"/>
      <c r="J358" s="178"/>
    </row>
    <row r="359" spans="1:10" ht="15" customHeight="1">
      <c r="A359" s="43" t="s">
        <v>189</v>
      </c>
      <c r="B359" s="46"/>
      <c r="C359" s="46"/>
      <c r="D359" s="46"/>
      <c r="E359" s="46"/>
      <c r="F359" s="46"/>
      <c r="G359" s="46"/>
      <c r="H359" s="111"/>
      <c r="I359" s="134"/>
      <c r="J359" s="178"/>
    </row>
    <row r="360" spans="1:10" ht="15" customHeight="1">
      <c r="A360" s="62" t="s">
        <v>132</v>
      </c>
      <c r="B360" s="46"/>
      <c r="C360" s="46"/>
      <c r="D360" s="46"/>
      <c r="E360" s="46"/>
      <c r="F360" s="46"/>
      <c r="G360" s="46"/>
      <c r="H360" s="111"/>
      <c r="I360" s="134"/>
      <c r="J360" s="178"/>
    </row>
    <row r="361" spans="1:10" ht="15" customHeight="1">
      <c r="A361" s="62" t="s">
        <v>170</v>
      </c>
      <c r="B361" s="46"/>
      <c r="C361" s="46"/>
      <c r="D361" s="46"/>
      <c r="E361" s="46"/>
      <c r="F361" s="46"/>
      <c r="G361" s="46"/>
      <c r="H361" s="111"/>
      <c r="I361" s="134"/>
      <c r="J361" s="178"/>
    </row>
    <row r="362" spans="1:10" ht="15" customHeight="1">
      <c r="A362" s="62" t="s">
        <v>133</v>
      </c>
      <c r="B362" s="46"/>
      <c r="C362" s="46"/>
      <c r="D362" s="46"/>
      <c r="E362" s="46"/>
      <c r="F362" s="46"/>
      <c r="G362" s="46"/>
      <c r="H362" s="111"/>
      <c r="I362" s="134"/>
      <c r="J362" s="178"/>
    </row>
    <row r="363" spans="1:10" ht="15" customHeight="1">
      <c r="A363" s="96"/>
      <c r="B363" s="46"/>
      <c r="C363" s="46"/>
      <c r="D363" s="46"/>
      <c r="E363" s="46"/>
      <c r="F363" s="46"/>
      <c r="G363" s="46"/>
      <c r="H363" s="111"/>
      <c r="I363" s="134"/>
      <c r="J363" s="178"/>
    </row>
    <row r="364" spans="1:10" ht="15" customHeight="1">
      <c r="A364" s="62"/>
      <c r="B364" s="189"/>
      <c r="C364" s="190"/>
      <c r="D364" s="191"/>
      <c r="E364" s="99"/>
      <c r="F364" s="192"/>
      <c r="G364" s="190"/>
      <c r="H364" s="117"/>
      <c r="I364" s="117"/>
      <c r="J364" s="178"/>
    </row>
    <row r="365" spans="1:10" ht="15" customHeight="1">
      <c r="A365" s="62" t="s">
        <v>3</v>
      </c>
      <c r="B365" s="44" t="s">
        <v>202</v>
      </c>
      <c r="C365" s="44" t="s">
        <v>203</v>
      </c>
      <c r="D365" s="44" t="s">
        <v>204</v>
      </c>
      <c r="E365" s="101" t="s">
        <v>205</v>
      </c>
      <c r="F365" s="44" t="s">
        <v>206</v>
      </c>
      <c r="G365" s="44" t="s">
        <v>207</v>
      </c>
      <c r="H365" s="118">
        <v>2012</v>
      </c>
      <c r="I365" s="118">
        <v>2011</v>
      </c>
      <c r="J365" s="178"/>
    </row>
    <row r="366" spans="1:10" ht="15" customHeight="1">
      <c r="A366" s="64" t="s">
        <v>190</v>
      </c>
      <c r="B366" s="46"/>
      <c r="C366" s="46"/>
      <c r="D366" s="46"/>
      <c r="E366" s="46"/>
      <c r="F366" s="46"/>
      <c r="G366" s="46"/>
      <c r="H366" s="111"/>
      <c r="J366" s="178"/>
    </row>
    <row r="367" spans="1:10" ht="15" customHeight="1">
      <c r="A367" s="91" t="s">
        <v>138</v>
      </c>
      <c r="B367" s="46">
        <f>B370</f>
        <v>63850</v>
      </c>
      <c r="C367" s="46">
        <f>C369+C370</f>
        <v>38000</v>
      </c>
      <c r="D367" s="46">
        <v>4000</v>
      </c>
      <c r="E367" s="46">
        <v>81000</v>
      </c>
      <c r="F367" s="46">
        <f>F369+F370</f>
        <v>172643</v>
      </c>
      <c r="G367" s="46">
        <v>24000</v>
      </c>
      <c r="H367" s="111">
        <f>SUM(B367:G367)</f>
        <v>383493</v>
      </c>
      <c r="I367" s="134">
        <v>706537</v>
      </c>
      <c r="J367" s="176">
        <f aca="true" t="shared" si="7" ref="J367:J372">(H367-I367)/I367</f>
        <v>-0.45722163170506286</v>
      </c>
    </row>
    <row r="368" spans="1:10" ht="15" customHeight="1">
      <c r="A368" s="62" t="s">
        <v>161</v>
      </c>
      <c r="B368" s="46"/>
      <c r="C368" s="46"/>
      <c r="D368" s="46"/>
      <c r="E368" s="46"/>
      <c r="F368" s="46"/>
      <c r="G368" s="46"/>
      <c r="H368" s="111">
        <f>SUM(B368:G368)</f>
        <v>0</v>
      </c>
      <c r="I368" s="134">
        <v>20000</v>
      </c>
      <c r="J368" s="176" t="e">
        <f>(H368-#REF!)/#REF!</f>
        <v>#REF!</v>
      </c>
    </row>
    <row r="369" spans="1:10" ht="15" customHeight="1">
      <c r="A369" s="62" t="s">
        <v>211</v>
      </c>
      <c r="B369" s="46"/>
      <c r="C369" s="46">
        <v>10000</v>
      </c>
      <c r="D369" s="46"/>
      <c r="E369" s="46"/>
      <c r="F369" s="46">
        <v>156948</v>
      </c>
      <c r="G369" s="46"/>
      <c r="H369" s="111">
        <f>SUM(B369:G369)</f>
        <v>166948</v>
      </c>
      <c r="I369" s="134">
        <v>485429</v>
      </c>
      <c r="J369" s="176">
        <f t="shared" si="7"/>
        <v>-0.6560815278856434</v>
      </c>
    </row>
    <row r="370" spans="1:10" ht="15" customHeight="1">
      <c r="A370" s="63" t="s">
        <v>151</v>
      </c>
      <c r="B370" s="46">
        <v>63850</v>
      </c>
      <c r="C370" s="46">
        <v>28000</v>
      </c>
      <c r="D370" s="46">
        <v>4000</v>
      </c>
      <c r="E370" s="46">
        <v>81000</v>
      </c>
      <c r="F370" s="46">
        <v>15695</v>
      </c>
      <c r="G370" s="46">
        <v>24000</v>
      </c>
      <c r="H370" s="111">
        <f>SUM(B370:G370)</f>
        <v>216545</v>
      </c>
      <c r="I370" s="134">
        <v>201108</v>
      </c>
      <c r="J370" s="176">
        <f t="shared" si="7"/>
        <v>0.07675975097957316</v>
      </c>
    </row>
    <row r="371" spans="1:10" ht="15" customHeight="1">
      <c r="A371" s="62" t="s">
        <v>169</v>
      </c>
      <c r="B371" s="51">
        <v>5.2</v>
      </c>
      <c r="C371" s="51">
        <v>2.5</v>
      </c>
      <c r="D371" s="46"/>
      <c r="E371" s="70">
        <v>8.25</v>
      </c>
      <c r="F371" s="51">
        <v>42.9</v>
      </c>
      <c r="G371" s="51">
        <v>2</v>
      </c>
      <c r="H371" s="111">
        <f>SUM(B371:G371)</f>
        <v>60.849999999999994</v>
      </c>
      <c r="I371" s="134">
        <v>78</v>
      </c>
      <c r="J371" s="176">
        <f t="shared" si="7"/>
        <v>-0.21987179487179495</v>
      </c>
    </row>
    <row r="372" spans="1:10" ht="15" customHeight="1">
      <c r="A372" s="62" t="s">
        <v>133</v>
      </c>
      <c r="B372" s="46">
        <f>B370/B371</f>
        <v>12278.846153846154</v>
      </c>
      <c r="C372" s="46"/>
      <c r="D372" s="46"/>
      <c r="E372" s="46">
        <f>E370/E371</f>
        <v>9818.181818181818</v>
      </c>
      <c r="F372" s="46"/>
      <c r="G372" s="46">
        <f>G370/G371</f>
        <v>12000</v>
      </c>
      <c r="H372" s="111">
        <f>H367/H371</f>
        <v>6302.267871815941</v>
      </c>
      <c r="I372" s="134">
        <f>I367/I371</f>
        <v>9058.166666666666</v>
      </c>
      <c r="J372" s="176">
        <f t="shared" si="7"/>
        <v>-0.30424465526696626</v>
      </c>
    </row>
    <row r="373" spans="1:10" ht="15" customHeight="1">
      <c r="A373" s="96"/>
      <c r="B373" s="46"/>
      <c r="C373" s="46"/>
      <c r="D373" s="46"/>
      <c r="E373" s="46"/>
      <c r="F373" s="46"/>
      <c r="G373" s="46"/>
      <c r="H373" s="111"/>
      <c r="I373" s="134"/>
      <c r="J373" s="178"/>
    </row>
    <row r="374" spans="1:10" ht="15" customHeight="1">
      <c r="A374" s="43" t="s">
        <v>31</v>
      </c>
      <c r="B374" s="46"/>
      <c r="C374" s="46"/>
      <c r="D374" s="46"/>
      <c r="E374" s="46"/>
      <c r="F374" s="46"/>
      <c r="G374" s="46"/>
      <c r="H374" s="111"/>
      <c r="I374" s="134"/>
      <c r="J374" s="178"/>
    </row>
    <row r="375" spans="1:10" ht="15" customHeight="1">
      <c r="A375" s="62" t="s">
        <v>132</v>
      </c>
      <c r="B375" s="46">
        <v>584750</v>
      </c>
      <c r="C375" s="46">
        <v>44000</v>
      </c>
      <c r="D375" s="46">
        <v>370563</v>
      </c>
      <c r="E375" s="46">
        <v>710175</v>
      </c>
      <c r="F375" s="46"/>
      <c r="G375" s="46">
        <v>100000</v>
      </c>
      <c r="H375" s="111">
        <f>SUM(B375:G375)</f>
        <v>1809488</v>
      </c>
      <c r="I375" s="134">
        <v>1559000</v>
      </c>
      <c r="J375" s="176">
        <f>(H375-I375)/I375</f>
        <v>0.1606722257857601</v>
      </c>
    </row>
    <row r="376" spans="1:10" ht="15" customHeight="1">
      <c r="A376" s="62" t="s">
        <v>169</v>
      </c>
      <c r="B376" s="46">
        <v>47</v>
      </c>
      <c r="C376" s="46">
        <v>4</v>
      </c>
      <c r="D376" s="51">
        <v>17.5</v>
      </c>
      <c r="E376" s="70">
        <v>28.45</v>
      </c>
      <c r="F376" s="46"/>
      <c r="G376" s="51">
        <v>10</v>
      </c>
      <c r="H376" s="111">
        <f>SUM(B376:G376)</f>
        <v>106.95</v>
      </c>
      <c r="I376" s="134">
        <v>103</v>
      </c>
      <c r="J376" s="176">
        <f>(H376-I376)/I376</f>
        <v>0.038349514563106826</v>
      </c>
    </row>
    <row r="377" spans="1:10" ht="15" customHeight="1">
      <c r="A377" s="62" t="s">
        <v>133</v>
      </c>
      <c r="B377" s="46">
        <f>B375/B376</f>
        <v>12441.489361702128</v>
      </c>
      <c r="C377" s="46">
        <f>C375/C376</f>
        <v>11000</v>
      </c>
      <c r="D377" s="46">
        <f>D375/D376</f>
        <v>21175.02857142857</v>
      </c>
      <c r="E377" s="46">
        <f>E375/E376</f>
        <v>24962.214411247805</v>
      </c>
      <c r="F377" s="46"/>
      <c r="G377" s="46">
        <f>G375/G376</f>
        <v>10000</v>
      </c>
      <c r="H377" s="111">
        <f>H375/H376</f>
        <v>16919.008882655446</v>
      </c>
      <c r="I377" s="134">
        <f>I375/I376</f>
        <v>15135.922330097088</v>
      </c>
      <c r="J377" s="176">
        <f>(H377-I377)/I377</f>
        <v>0.11780494862957719</v>
      </c>
    </row>
    <row r="378" spans="1:10" ht="15" customHeight="1">
      <c r="A378" s="96"/>
      <c r="B378" s="46"/>
      <c r="C378" s="46"/>
      <c r="D378" s="46"/>
      <c r="E378" s="46"/>
      <c r="F378" s="46"/>
      <c r="G378" s="46"/>
      <c r="H378" s="111"/>
      <c r="I378" s="134"/>
      <c r="J378" s="178"/>
    </row>
    <row r="379" spans="1:10" ht="15" customHeight="1">
      <c r="A379" s="87" t="s">
        <v>159</v>
      </c>
      <c r="B379" s="46"/>
      <c r="C379" s="46"/>
      <c r="D379" s="46"/>
      <c r="E379" s="46"/>
      <c r="F379" s="46"/>
      <c r="G379" s="46"/>
      <c r="H379" s="111"/>
      <c r="I379" s="134"/>
      <c r="J379" s="178"/>
    </row>
    <row r="380" spans="1:10" ht="15" customHeight="1">
      <c r="A380" s="62" t="s">
        <v>132</v>
      </c>
      <c r="B380" s="46">
        <v>505600</v>
      </c>
      <c r="C380" s="46">
        <v>72000</v>
      </c>
      <c r="D380" s="46">
        <v>224425</v>
      </c>
      <c r="E380" s="46">
        <v>708000</v>
      </c>
      <c r="F380" s="46"/>
      <c r="G380" s="46">
        <v>60000</v>
      </c>
      <c r="H380" s="111">
        <f>SUM(B380:G380)</f>
        <v>1570025</v>
      </c>
      <c r="I380" s="134">
        <v>1292820</v>
      </c>
      <c r="J380" s="176">
        <f>(H380-I380)/I380</f>
        <v>0.21441886728237497</v>
      </c>
    </row>
    <row r="381" spans="1:10" ht="15" customHeight="1">
      <c r="A381" s="62" t="s">
        <v>169</v>
      </c>
      <c r="B381" s="51">
        <v>46</v>
      </c>
      <c r="C381" s="46">
        <v>6</v>
      </c>
      <c r="D381" s="70">
        <v>15.3</v>
      </c>
      <c r="E381" s="46">
        <v>24</v>
      </c>
      <c r="F381" s="70"/>
      <c r="G381" s="51">
        <v>12</v>
      </c>
      <c r="H381" s="111">
        <f>SUM(B381:G381)</f>
        <v>103.3</v>
      </c>
      <c r="I381" s="134">
        <v>97</v>
      </c>
      <c r="J381" s="176">
        <f>(H381-I381)/I381</f>
        <v>0.0649484536082474</v>
      </c>
    </row>
    <row r="382" spans="1:10" ht="15" customHeight="1">
      <c r="A382" s="62" t="s">
        <v>133</v>
      </c>
      <c r="B382" s="46">
        <f>B380/B381</f>
        <v>10991.304347826086</v>
      </c>
      <c r="C382" s="46">
        <f>C380/C381</f>
        <v>12000</v>
      </c>
      <c r="D382" s="46">
        <f>D380/D381</f>
        <v>14668.30065359477</v>
      </c>
      <c r="E382" s="46">
        <f>E380/E381</f>
        <v>29500</v>
      </c>
      <c r="F382" s="46"/>
      <c r="G382" s="46">
        <f>G380/G381</f>
        <v>5000</v>
      </c>
      <c r="H382" s="111">
        <f>H380/H381</f>
        <v>15198.693126815102</v>
      </c>
      <c r="I382" s="134">
        <f>I380/I381</f>
        <v>13328.041237113403</v>
      </c>
      <c r="J382" s="176">
        <f>(H382-I382)/I382</f>
        <v>0.1403545994810297</v>
      </c>
    </row>
    <row r="383" spans="1:10" ht="15" customHeight="1">
      <c r="A383" s="97"/>
      <c r="B383" s="46"/>
      <c r="C383" s="46"/>
      <c r="D383" s="46"/>
      <c r="E383" s="46"/>
      <c r="F383" s="46"/>
      <c r="G383" s="46"/>
      <c r="H383" s="111"/>
      <c r="I383" s="134"/>
      <c r="J383" s="178"/>
    </row>
    <row r="384" spans="1:10" ht="15" customHeight="1">
      <c r="A384" s="79" t="s">
        <v>34</v>
      </c>
      <c r="B384" s="46"/>
      <c r="C384" s="46"/>
      <c r="D384" s="46"/>
      <c r="E384" s="46"/>
      <c r="F384" s="46"/>
      <c r="G384" s="46"/>
      <c r="H384" s="111"/>
      <c r="I384" s="134"/>
      <c r="J384" s="178"/>
    </row>
    <row r="385" spans="1:10" ht="15" customHeight="1">
      <c r="A385" s="62" t="s">
        <v>132</v>
      </c>
      <c r="B385" s="46"/>
      <c r="C385" s="46">
        <v>189000</v>
      </c>
      <c r="D385" s="46"/>
      <c r="E385" s="46">
        <v>467500</v>
      </c>
      <c r="F385" s="46"/>
      <c r="G385" s="46"/>
      <c r="H385" s="111">
        <f>SUM(B385:G385)</f>
        <v>656500</v>
      </c>
      <c r="I385" s="134">
        <v>639000</v>
      </c>
      <c r="J385" s="176">
        <f>(H385-I385)/I385</f>
        <v>0.027386541471048513</v>
      </c>
    </row>
    <row r="386" spans="1:10" ht="15" customHeight="1">
      <c r="A386" s="62" t="s">
        <v>169</v>
      </c>
      <c r="B386" s="46"/>
      <c r="C386" s="46">
        <v>11</v>
      </c>
      <c r="D386" s="46"/>
      <c r="E386" s="51">
        <v>55.5</v>
      </c>
      <c r="F386" s="46"/>
      <c r="G386" s="46"/>
      <c r="H386" s="111">
        <f>SUM(B386:G386)</f>
        <v>66.5</v>
      </c>
      <c r="I386" s="134">
        <v>58</v>
      </c>
      <c r="J386" s="176">
        <f>(H386-I386)/I386</f>
        <v>0.14655172413793102</v>
      </c>
    </row>
    <row r="387" spans="1:10" ht="15" customHeight="1">
      <c r="A387" s="62" t="s">
        <v>133</v>
      </c>
      <c r="B387" s="46"/>
      <c r="C387" s="46">
        <f>C385/C386</f>
        <v>17181.81818181818</v>
      </c>
      <c r="D387" s="46"/>
      <c r="E387" s="46">
        <f>E385/E386</f>
        <v>8423.423423423423</v>
      </c>
      <c r="F387" s="46"/>
      <c r="G387" s="46"/>
      <c r="H387" s="111">
        <f>H385/H386</f>
        <v>9872.180451127819</v>
      </c>
      <c r="I387" s="134">
        <f>I385/I386</f>
        <v>11017.241379310344</v>
      </c>
      <c r="J387" s="176">
        <f>(H387-I387)/I387</f>
        <v>-0.10393354277713064</v>
      </c>
    </row>
    <row r="388" spans="1:10" s="26" customFormat="1" ht="15" customHeight="1">
      <c r="A388" s="54"/>
      <c r="B388" s="53"/>
      <c r="C388" s="53"/>
      <c r="D388" s="53"/>
      <c r="E388" s="44"/>
      <c r="F388" s="44"/>
      <c r="G388" s="44"/>
      <c r="H388" s="114"/>
      <c r="I388" s="139"/>
      <c r="J388" s="182"/>
    </row>
    <row r="389" spans="1:10" ht="15" customHeight="1">
      <c r="A389" s="90" t="s">
        <v>27</v>
      </c>
      <c r="B389" s="48"/>
      <c r="C389" s="55"/>
      <c r="D389" s="55"/>
      <c r="E389" s="56"/>
      <c r="F389" s="56"/>
      <c r="G389" s="56"/>
      <c r="H389" s="121"/>
      <c r="I389" s="134"/>
      <c r="J389" s="178"/>
    </row>
    <row r="390" spans="1:10" ht="15" customHeight="1">
      <c r="A390" s="62" t="s">
        <v>132</v>
      </c>
      <c r="B390" s="50">
        <v>569150</v>
      </c>
      <c r="C390" s="50">
        <v>390000</v>
      </c>
      <c r="D390" s="50">
        <v>199500</v>
      </c>
      <c r="E390" s="50">
        <v>2742560</v>
      </c>
      <c r="F390" s="50"/>
      <c r="G390" s="50">
        <v>150000</v>
      </c>
      <c r="H390" s="111">
        <f>SUM(B390:G390)</f>
        <v>4051210</v>
      </c>
      <c r="I390" s="134">
        <v>2698000</v>
      </c>
      <c r="J390" s="176">
        <f>(H390-I390)/I390</f>
        <v>0.5015604151223129</v>
      </c>
    </row>
    <row r="391" spans="1:10" ht="15" customHeight="1">
      <c r="A391" s="62" t="s">
        <v>169</v>
      </c>
      <c r="B391" s="81">
        <v>30</v>
      </c>
      <c r="C391" s="57">
        <v>11</v>
      </c>
      <c r="D391" s="58">
        <v>7.25</v>
      </c>
      <c r="E391" s="58">
        <v>90.88</v>
      </c>
      <c r="F391" s="59"/>
      <c r="G391" s="57">
        <v>9</v>
      </c>
      <c r="H391" s="111">
        <f>SUM(B391:G391)</f>
        <v>148.13</v>
      </c>
      <c r="I391" s="134">
        <v>126</v>
      </c>
      <c r="J391" s="176">
        <f>(H391-I391)/I391</f>
        <v>0.1756349206349206</v>
      </c>
    </row>
    <row r="392" spans="1:10" ht="15" customHeight="1">
      <c r="A392" s="62" t="s">
        <v>133</v>
      </c>
      <c r="B392" s="57">
        <f>B390/B391</f>
        <v>18971.666666666668</v>
      </c>
      <c r="C392" s="57">
        <f>C390/C391</f>
        <v>35454.545454545456</v>
      </c>
      <c r="D392" s="57">
        <f>D390/D391</f>
        <v>27517.241379310344</v>
      </c>
      <c r="E392" s="57">
        <f>E390/E391</f>
        <v>30177.816901408452</v>
      </c>
      <c r="F392" s="57"/>
      <c r="G392" s="57">
        <f>G390/G391</f>
        <v>16666.666666666668</v>
      </c>
      <c r="H392" s="120">
        <f>H390/H391</f>
        <v>27349.017754674947</v>
      </c>
      <c r="I392" s="134">
        <f>I390/I391</f>
        <v>21412.698412698413</v>
      </c>
      <c r="J392" s="176">
        <f>(H392-I392)/I392</f>
        <v>0.27723359417681365</v>
      </c>
    </row>
    <row r="393" spans="1:10" ht="15" customHeight="1">
      <c r="A393" s="62"/>
      <c r="B393" s="57"/>
      <c r="C393" s="57"/>
      <c r="D393" s="57"/>
      <c r="E393" s="57"/>
      <c r="F393" s="57"/>
      <c r="G393" s="57"/>
      <c r="H393" s="120"/>
      <c r="I393" s="134"/>
      <c r="J393" s="178"/>
    </row>
    <row r="394" spans="1:10" ht="15" customHeight="1">
      <c r="A394" s="66" t="s">
        <v>117</v>
      </c>
      <c r="B394" s="57"/>
      <c r="C394" s="57"/>
      <c r="D394" s="57"/>
      <c r="E394" s="57"/>
      <c r="F394" s="57"/>
      <c r="G394" s="57"/>
      <c r="H394" s="120"/>
      <c r="I394" s="134"/>
      <c r="J394" s="178"/>
    </row>
    <row r="395" spans="1:10" ht="15" customHeight="1">
      <c r="A395" s="62" t="s">
        <v>132</v>
      </c>
      <c r="B395" s="57"/>
      <c r="C395" s="57">
        <v>240000</v>
      </c>
      <c r="D395" s="57">
        <v>89250</v>
      </c>
      <c r="E395" s="57">
        <v>189434</v>
      </c>
      <c r="F395" s="57"/>
      <c r="G395" s="57"/>
      <c r="H395" s="111">
        <f>SUM(B395:G395)</f>
        <v>518684</v>
      </c>
      <c r="I395" s="134">
        <v>588000</v>
      </c>
      <c r="J395" s="176">
        <f>(H395-I395)/I395</f>
        <v>-0.1178843537414966</v>
      </c>
    </row>
    <row r="396" spans="1:10" ht="15" customHeight="1">
      <c r="A396" s="62" t="s">
        <v>169</v>
      </c>
      <c r="B396" s="58"/>
      <c r="C396" s="57">
        <v>6</v>
      </c>
      <c r="D396" s="59">
        <v>4.5</v>
      </c>
      <c r="E396" s="58">
        <v>13.9</v>
      </c>
      <c r="F396" s="57"/>
      <c r="G396" s="58"/>
      <c r="H396" s="111">
        <f>SUM(B396:G396)</f>
        <v>24.4</v>
      </c>
      <c r="I396" s="134">
        <v>26</v>
      </c>
      <c r="J396" s="176">
        <f>(H396-I396)/I396</f>
        <v>-0.06153846153846159</v>
      </c>
    </row>
    <row r="397" spans="1:10" ht="15" customHeight="1">
      <c r="A397" s="62" t="s">
        <v>133</v>
      </c>
      <c r="B397" s="57"/>
      <c r="C397" s="57">
        <f>C395/C396</f>
        <v>40000</v>
      </c>
      <c r="D397" s="57">
        <f>D395/D396</f>
        <v>19833.333333333332</v>
      </c>
      <c r="E397" s="57">
        <f>E395/E396</f>
        <v>13628.345323741007</v>
      </c>
      <c r="F397" s="57"/>
      <c r="G397" s="57"/>
      <c r="H397" s="120">
        <f>H395/H396</f>
        <v>21257.54098360656</v>
      </c>
      <c r="I397" s="134">
        <f>I395/I396</f>
        <v>22615.384615384617</v>
      </c>
      <c r="J397" s="176">
        <f>(H397-I397)/I397</f>
        <v>-0.06004070480651276</v>
      </c>
    </row>
    <row r="398" spans="1:10" ht="15" customHeight="1">
      <c r="A398" s="62"/>
      <c r="B398" s="57"/>
      <c r="C398" s="57"/>
      <c r="D398" s="57"/>
      <c r="E398" s="57"/>
      <c r="F398" s="57"/>
      <c r="G398" s="57"/>
      <c r="H398" s="120"/>
      <c r="I398" s="134"/>
      <c r="J398" s="178"/>
    </row>
    <row r="399" spans="1:10" ht="15" customHeight="1">
      <c r="A399" s="43" t="s">
        <v>28</v>
      </c>
      <c r="B399" s="56"/>
      <c r="C399" s="56"/>
      <c r="D399" s="56"/>
      <c r="E399" s="56"/>
      <c r="F399" s="56"/>
      <c r="G399" s="56"/>
      <c r="H399" s="122"/>
      <c r="I399" s="134"/>
      <c r="J399" s="178"/>
    </row>
    <row r="400" spans="1:10" ht="15" customHeight="1">
      <c r="A400" s="62" t="s">
        <v>132</v>
      </c>
      <c r="B400" s="50">
        <v>80600</v>
      </c>
      <c r="C400" s="50">
        <v>40000</v>
      </c>
      <c r="D400" s="50">
        <v>41500</v>
      </c>
      <c r="E400" s="50">
        <v>71250</v>
      </c>
      <c r="F400" s="50"/>
      <c r="G400" s="83">
        <v>75000</v>
      </c>
      <c r="H400" s="111">
        <f>SUM(B400:G400)</f>
        <v>308350</v>
      </c>
      <c r="I400" s="134">
        <v>331150</v>
      </c>
      <c r="J400" s="176">
        <f>(H400-I400)/I400</f>
        <v>-0.06885097387890685</v>
      </c>
    </row>
    <row r="401" spans="1:10" ht="15" customHeight="1">
      <c r="A401" s="62" t="s">
        <v>169</v>
      </c>
      <c r="B401" s="170">
        <v>13.25</v>
      </c>
      <c r="C401" s="59">
        <v>4</v>
      </c>
      <c r="D401" s="59">
        <v>6.25</v>
      </c>
      <c r="E401" s="58">
        <v>14</v>
      </c>
      <c r="F401" s="58"/>
      <c r="G401" s="108">
        <v>12</v>
      </c>
      <c r="H401" s="111">
        <f>SUM(B401:G401)</f>
        <v>49.5</v>
      </c>
      <c r="I401" s="134">
        <v>52</v>
      </c>
      <c r="J401" s="176">
        <f>(H401-I401)/I401</f>
        <v>-0.04807692307692308</v>
      </c>
    </row>
    <row r="402" spans="1:10" ht="15" customHeight="1">
      <c r="A402" s="62" t="s">
        <v>133</v>
      </c>
      <c r="B402" s="57">
        <f>B400/B401</f>
        <v>6083.018867924528</v>
      </c>
      <c r="C402" s="57">
        <f>C400/C401</f>
        <v>10000</v>
      </c>
      <c r="D402" s="57">
        <f>D400/D401</f>
        <v>6640</v>
      </c>
      <c r="E402" s="57">
        <f>E400/E401</f>
        <v>5089.285714285715</v>
      </c>
      <c r="F402" s="57"/>
      <c r="G402" s="83">
        <f>G400/G401</f>
        <v>6250</v>
      </c>
      <c r="H402" s="120">
        <f>H400/H401</f>
        <v>6229.292929292929</v>
      </c>
      <c r="I402" s="134">
        <f>I400/I401</f>
        <v>6368.2692307692305</v>
      </c>
      <c r="J402" s="176">
        <f>(H402-I402)/I402</f>
        <v>-0.02182324528693239</v>
      </c>
    </row>
    <row r="403" spans="9:10" ht="15" customHeight="1">
      <c r="I403" s="134"/>
      <c r="J403" s="178"/>
    </row>
    <row r="404" spans="1:10" ht="15" customHeight="1">
      <c r="A404" s="91" t="s">
        <v>29</v>
      </c>
      <c r="B404" s="56"/>
      <c r="C404" s="56"/>
      <c r="D404" s="56"/>
      <c r="E404" s="56"/>
      <c r="F404" s="56"/>
      <c r="G404" s="48"/>
      <c r="H404" s="122"/>
      <c r="I404" s="134"/>
      <c r="J404" s="178"/>
    </row>
    <row r="405" spans="1:10" ht="15" customHeight="1">
      <c r="A405" s="62" t="s">
        <v>132</v>
      </c>
      <c r="B405" s="92"/>
      <c r="C405" s="50">
        <v>15000</v>
      </c>
      <c r="D405" s="50"/>
      <c r="E405" s="50">
        <v>20475</v>
      </c>
      <c r="F405" s="50"/>
      <c r="G405" s="50">
        <v>15000</v>
      </c>
      <c r="H405" s="111">
        <f>SUM(B405:G405)</f>
        <v>50475</v>
      </c>
      <c r="I405" s="134">
        <v>105980</v>
      </c>
      <c r="J405" s="176">
        <f>(H405-I405)/I405</f>
        <v>-0.5237308926212493</v>
      </c>
    </row>
    <row r="406" spans="1:10" ht="15" customHeight="1">
      <c r="A406" s="62" t="s">
        <v>169</v>
      </c>
      <c r="B406" s="69"/>
      <c r="C406" s="57">
        <v>2</v>
      </c>
      <c r="D406" s="57"/>
      <c r="E406" s="59">
        <v>5.95</v>
      </c>
      <c r="F406" s="58"/>
      <c r="G406" s="72">
        <v>12</v>
      </c>
      <c r="H406" s="111">
        <f>SUM(B406:G406)</f>
        <v>19.95</v>
      </c>
      <c r="I406" s="134">
        <v>66</v>
      </c>
      <c r="J406" s="176">
        <f>(H406-I406)/I406</f>
        <v>-0.6977272727272726</v>
      </c>
    </row>
    <row r="407" spans="1:10" ht="15" customHeight="1">
      <c r="A407" s="62" t="s">
        <v>133</v>
      </c>
      <c r="B407" s="69"/>
      <c r="C407" s="57">
        <f>C405/C406</f>
        <v>7500</v>
      </c>
      <c r="D407" s="57"/>
      <c r="E407" s="57">
        <f>E405/E406</f>
        <v>3441.176470588235</v>
      </c>
      <c r="F407" s="57"/>
      <c r="G407" s="57">
        <f>G405/G406</f>
        <v>1250</v>
      </c>
      <c r="H407" s="120">
        <f>H405/H406</f>
        <v>2530.075187969925</v>
      </c>
      <c r="I407" s="134">
        <f>I405/I406</f>
        <v>1605.7575757575758</v>
      </c>
      <c r="J407" s="176">
        <f>(H407-I407)/I407</f>
        <v>0.5756271221552657</v>
      </c>
    </row>
    <row r="408" spans="1:10" ht="15" customHeight="1">
      <c r="A408" s="62"/>
      <c r="B408" s="57"/>
      <c r="C408" s="57"/>
      <c r="D408" s="57"/>
      <c r="E408" s="57"/>
      <c r="F408" s="57"/>
      <c r="G408" s="57"/>
      <c r="H408" s="120"/>
      <c r="I408" s="134"/>
      <c r="J408" s="178"/>
    </row>
    <row r="409" spans="1:10" ht="15" customHeight="1">
      <c r="A409" s="66" t="s">
        <v>108</v>
      </c>
      <c r="B409" s="57"/>
      <c r="C409" s="57"/>
      <c r="D409" s="57"/>
      <c r="E409" s="57"/>
      <c r="F409" s="57"/>
      <c r="G409" s="57"/>
      <c r="H409" s="120"/>
      <c r="I409" s="134"/>
      <c r="J409" s="178"/>
    </row>
    <row r="410" spans="1:10" ht="15" customHeight="1">
      <c r="A410" s="62" t="s">
        <v>132</v>
      </c>
      <c r="B410" s="57"/>
      <c r="C410" s="57">
        <v>5000</v>
      </c>
      <c r="D410" s="57"/>
      <c r="E410" s="57">
        <v>13525</v>
      </c>
      <c r="F410" s="57"/>
      <c r="G410" s="57"/>
      <c r="H410" s="111">
        <f>SUM(B410:G410)</f>
        <v>18525</v>
      </c>
      <c r="I410" s="134">
        <v>71000</v>
      </c>
      <c r="J410" s="176">
        <f>(H410-I410)/I410</f>
        <v>-0.7390845070422535</v>
      </c>
    </row>
    <row r="411" spans="1:10" ht="15" customHeight="1">
      <c r="A411" s="62" t="s">
        <v>169</v>
      </c>
      <c r="B411" s="57"/>
      <c r="C411" s="58">
        <v>0.5</v>
      </c>
      <c r="D411" s="57"/>
      <c r="E411" s="58">
        <v>1.8</v>
      </c>
      <c r="F411" s="57"/>
      <c r="G411" s="58"/>
      <c r="H411" s="111">
        <f>SUM(B411:G411)</f>
        <v>2.3</v>
      </c>
      <c r="I411" s="134">
        <v>6</v>
      </c>
      <c r="J411" s="176">
        <f>(H411-I411)/I411</f>
        <v>-0.6166666666666667</v>
      </c>
    </row>
    <row r="412" spans="1:10" ht="15" customHeight="1">
      <c r="A412" s="62" t="s">
        <v>133</v>
      </c>
      <c r="B412" s="57"/>
      <c r="C412" s="57">
        <f>C410/C411</f>
        <v>10000</v>
      </c>
      <c r="D412" s="57"/>
      <c r="E412" s="57">
        <f>E410/E411</f>
        <v>7513.888888888889</v>
      </c>
      <c r="F412" s="57"/>
      <c r="G412" s="57"/>
      <c r="H412" s="120">
        <f>H410/H411</f>
        <v>8054.347826086957</v>
      </c>
      <c r="I412" s="134">
        <f>I410/I411</f>
        <v>11833.333333333334</v>
      </c>
      <c r="J412" s="176">
        <f>(H412-I412)/I412</f>
        <v>-0.31935088793631355</v>
      </c>
    </row>
    <row r="413" spans="1:10" ht="15" customHeight="1">
      <c r="A413" s="62"/>
      <c r="B413" s="57"/>
      <c r="C413" s="57"/>
      <c r="D413" s="57"/>
      <c r="E413" s="57"/>
      <c r="F413" s="57"/>
      <c r="G413" s="57"/>
      <c r="H413" s="120"/>
      <c r="I413" s="134"/>
      <c r="J413" s="178"/>
    </row>
    <row r="414" spans="1:10" ht="15" customHeight="1">
      <c r="A414" s="68" t="s">
        <v>107</v>
      </c>
      <c r="B414" s="57"/>
      <c r="C414" s="57"/>
      <c r="D414" s="57"/>
      <c r="E414" s="57"/>
      <c r="F414" s="57"/>
      <c r="G414" s="57"/>
      <c r="H414" s="120"/>
      <c r="I414" s="134"/>
      <c r="J414" s="178"/>
    </row>
    <row r="415" spans="1:10" ht="15" customHeight="1">
      <c r="A415" s="62" t="s">
        <v>132</v>
      </c>
      <c r="B415" s="57"/>
      <c r="C415" s="57"/>
      <c r="D415" s="57"/>
      <c r="E415" s="57">
        <v>64625</v>
      </c>
      <c r="F415" s="57"/>
      <c r="G415" s="57"/>
      <c r="H415" s="111">
        <f>SUM(B415:G415)</f>
        <v>64625</v>
      </c>
      <c r="I415" s="134">
        <v>54500</v>
      </c>
      <c r="J415" s="176">
        <f>(H415-I415)/I415</f>
        <v>0.18577981651376146</v>
      </c>
    </row>
    <row r="416" spans="1:10" ht="15" customHeight="1">
      <c r="A416" s="62" t="s">
        <v>169</v>
      </c>
      <c r="B416" s="57"/>
      <c r="C416" s="58"/>
      <c r="D416" s="57"/>
      <c r="E416" s="58">
        <v>5.45</v>
      </c>
      <c r="F416" s="57"/>
      <c r="G416" s="57"/>
      <c r="H416" s="111">
        <f>SUM(B416:G416)</f>
        <v>5.45</v>
      </c>
      <c r="I416" s="134">
        <v>4</v>
      </c>
      <c r="J416" s="176">
        <f>(H416-I416)/I416</f>
        <v>0.36250000000000004</v>
      </c>
    </row>
    <row r="417" spans="1:10" ht="15" customHeight="1">
      <c r="A417" s="62" t="s">
        <v>133</v>
      </c>
      <c r="B417" s="57"/>
      <c r="C417" s="57"/>
      <c r="D417" s="57"/>
      <c r="E417" s="57">
        <f>E415/E416</f>
        <v>11857.798165137614</v>
      </c>
      <c r="F417" s="57"/>
      <c r="G417" s="57"/>
      <c r="H417" s="120">
        <f>H415/H416</f>
        <v>11857.798165137614</v>
      </c>
      <c r="I417" s="134">
        <f>I415/I416</f>
        <v>13625</v>
      </c>
      <c r="J417" s="176">
        <f>(H417-I417)/I417</f>
        <v>-0.12970288696237695</v>
      </c>
    </row>
    <row r="418" spans="1:10" ht="15" customHeight="1">
      <c r="A418" s="62"/>
      <c r="B418" s="57"/>
      <c r="C418" s="57"/>
      <c r="D418" s="57"/>
      <c r="E418" s="57"/>
      <c r="F418" s="57"/>
      <c r="G418" s="57"/>
      <c r="H418" s="120"/>
      <c r="I418" s="134"/>
      <c r="J418" s="178"/>
    </row>
    <row r="419" spans="1:10" ht="15" customHeight="1">
      <c r="A419" s="66" t="s">
        <v>109</v>
      </c>
      <c r="B419" s="57"/>
      <c r="C419" s="57"/>
      <c r="D419" s="57"/>
      <c r="E419" s="57"/>
      <c r="F419" s="57"/>
      <c r="G419" s="57"/>
      <c r="H419" s="120"/>
      <c r="I419" s="134"/>
      <c r="J419" s="178"/>
    </row>
    <row r="420" spans="1:10" ht="15" customHeight="1">
      <c r="A420" s="62" t="s">
        <v>132</v>
      </c>
      <c r="B420" s="57"/>
      <c r="C420" s="57"/>
      <c r="D420" s="57"/>
      <c r="E420" s="57">
        <v>142000</v>
      </c>
      <c r="F420" s="57"/>
      <c r="G420" s="57"/>
      <c r="H420" s="111">
        <f>SUM(B420:G420)</f>
        <v>142000</v>
      </c>
      <c r="I420" s="134">
        <v>103500</v>
      </c>
      <c r="J420" s="176">
        <f>(H420-I420)/I420</f>
        <v>0.3719806763285024</v>
      </c>
    </row>
    <row r="421" spans="1:10" ht="15" customHeight="1">
      <c r="A421" s="62" t="s">
        <v>169</v>
      </c>
      <c r="B421" s="57"/>
      <c r="C421" s="58"/>
      <c r="D421" s="57"/>
      <c r="E421" s="59">
        <v>3.1</v>
      </c>
      <c r="F421" s="57"/>
      <c r="G421" s="57"/>
      <c r="H421" s="111">
        <f>SUM(B421:G421)</f>
        <v>3.1</v>
      </c>
      <c r="I421" s="134">
        <v>3</v>
      </c>
      <c r="J421" s="176">
        <f>(H421-I421)/I421</f>
        <v>0.03333333333333336</v>
      </c>
    </row>
    <row r="422" spans="1:10" ht="15" customHeight="1">
      <c r="A422" s="62" t="s">
        <v>133</v>
      </c>
      <c r="B422" s="57"/>
      <c r="C422" s="57"/>
      <c r="D422" s="57"/>
      <c r="E422" s="57">
        <f>E420/E421</f>
        <v>45806.45161290323</v>
      </c>
      <c r="F422" s="57"/>
      <c r="G422" s="57"/>
      <c r="H422" s="120">
        <f>H420/H421</f>
        <v>45806.45161290323</v>
      </c>
      <c r="I422" s="134">
        <f>I420/I421</f>
        <v>34500</v>
      </c>
      <c r="J422" s="176">
        <f>(H422-I422)/I422</f>
        <v>0.3277232351566153</v>
      </c>
    </row>
    <row r="423" spans="1:10" ht="15" customHeight="1">
      <c r="A423" s="62"/>
      <c r="B423" s="57"/>
      <c r="C423" s="57"/>
      <c r="D423" s="57"/>
      <c r="E423" s="57"/>
      <c r="F423" s="57"/>
      <c r="G423" s="57"/>
      <c r="H423" s="120"/>
      <c r="I423" s="134"/>
      <c r="J423" s="178"/>
    </row>
    <row r="424" spans="1:10" ht="15" customHeight="1">
      <c r="A424" s="66" t="s">
        <v>110</v>
      </c>
      <c r="B424" s="57"/>
      <c r="C424" s="57"/>
      <c r="D424" s="57"/>
      <c r="E424" s="57"/>
      <c r="F424" s="57"/>
      <c r="G424" s="57"/>
      <c r="H424" s="120"/>
      <c r="I424" s="134"/>
      <c r="J424" s="178"/>
    </row>
    <row r="425" spans="1:10" ht="15" customHeight="1">
      <c r="A425" s="62" t="s">
        <v>132</v>
      </c>
      <c r="B425" s="57"/>
      <c r="C425" s="57">
        <v>4000</v>
      </c>
      <c r="D425" s="57"/>
      <c r="E425" s="57">
        <v>45604</v>
      </c>
      <c r="F425" s="57"/>
      <c r="G425" s="57"/>
      <c r="H425" s="111">
        <f>SUM(B425:G425)</f>
        <v>49604</v>
      </c>
      <c r="I425" s="134">
        <v>71000</v>
      </c>
      <c r="J425" s="176">
        <f>(H425-I425)/I425</f>
        <v>-0.3013521126760563</v>
      </c>
    </row>
    <row r="426" spans="1:10" ht="15" customHeight="1">
      <c r="A426" s="62" t="s">
        <v>169</v>
      </c>
      <c r="B426" s="57"/>
      <c r="C426" s="58">
        <v>0.5</v>
      </c>
      <c r="D426" s="57"/>
      <c r="E426" s="57">
        <v>5</v>
      </c>
      <c r="F426" s="58"/>
      <c r="G426" s="58"/>
      <c r="H426" s="111">
        <f>SUM(B426:G426)</f>
        <v>5.5</v>
      </c>
      <c r="I426" s="134">
        <v>10</v>
      </c>
      <c r="J426" s="176">
        <f>(H426-I426)/I426</f>
        <v>-0.45</v>
      </c>
    </row>
    <row r="427" spans="1:10" ht="15" customHeight="1">
      <c r="A427" s="62" t="s">
        <v>133</v>
      </c>
      <c r="B427" s="57"/>
      <c r="C427" s="57">
        <f>C425/C426</f>
        <v>8000</v>
      </c>
      <c r="D427" s="57"/>
      <c r="E427" s="57">
        <f>E425/E426</f>
        <v>9120.8</v>
      </c>
      <c r="F427" s="57"/>
      <c r="G427" s="57"/>
      <c r="H427" s="120">
        <f>H425/H426</f>
        <v>9018.90909090909</v>
      </c>
      <c r="I427" s="134">
        <f>I425/I426</f>
        <v>7100</v>
      </c>
      <c r="J427" s="176">
        <f>(H427-I427)/I427</f>
        <v>0.27026888604353383</v>
      </c>
    </row>
    <row r="428" spans="1:10" ht="15" customHeight="1">
      <c r="A428" s="62"/>
      <c r="B428" s="57"/>
      <c r="C428" s="57"/>
      <c r="D428" s="57"/>
      <c r="E428" s="57"/>
      <c r="F428" s="57"/>
      <c r="G428" s="57"/>
      <c r="H428" s="120"/>
      <c r="I428" s="134"/>
      <c r="J428" s="178"/>
    </row>
    <row r="429" spans="1:10" ht="15" customHeight="1">
      <c r="A429" s="43" t="s">
        <v>65</v>
      </c>
      <c r="B429" s="57"/>
      <c r="C429" s="57"/>
      <c r="D429" s="57"/>
      <c r="E429" s="57"/>
      <c r="F429" s="57"/>
      <c r="G429" s="57"/>
      <c r="H429" s="120"/>
      <c r="I429" s="134"/>
      <c r="J429" s="178"/>
    </row>
    <row r="430" spans="1:10" ht="15" customHeight="1">
      <c r="A430" s="62" t="s">
        <v>132</v>
      </c>
      <c r="B430" s="57">
        <v>88407</v>
      </c>
      <c r="C430" s="57">
        <v>6000</v>
      </c>
      <c r="D430" s="57"/>
      <c r="E430" s="57"/>
      <c r="F430" s="57"/>
      <c r="G430" s="57"/>
      <c r="H430" s="111">
        <f>SUM(B430:G430)</f>
        <v>94407</v>
      </c>
      <c r="I430" s="134">
        <v>420602</v>
      </c>
      <c r="J430" s="176">
        <f>(H430-I430)/I430</f>
        <v>-0.7755431500563478</v>
      </c>
    </row>
    <row r="431" spans="1:10" ht="15" customHeight="1">
      <c r="A431" s="62" t="s">
        <v>169</v>
      </c>
      <c r="B431" s="59">
        <v>19.25</v>
      </c>
      <c r="C431" s="57">
        <v>6</v>
      </c>
      <c r="D431" s="57"/>
      <c r="E431" s="57"/>
      <c r="F431" s="58"/>
      <c r="G431" s="58"/>
      <c r="H431" s="111">
        <f>SUM(B431:G431)</f>
        <v>25.25</v>
      </c>
      <c r="I431" s="134">
        <v>66</v>
      </c>
      <c r="J431" s="176">
        <f>(H431-I431)/I431</f>
        <v>-0.6174242424242424</v>
      </c>
    </row>
    <row r="432" spans="1:10" ht="15" customHeight="1">
      <c r="A432" s="62" t="s">
        <v>133</v>
      </c>
      <c r="B432" s="57">
        <f>B430/B431</f>
        <v>4592.571428571428</v>
      </c>
      <c r="C432" s="57">
        <f>C430/C431</f>
        <v>1000</v>
      </c>
      <c r="D432" s="57"/>
      <c r="E432" s="57"/>
      <c r="F432" s="57"/>
      <c r="G432" s="57"/>
      <c r="H432" s="120">
        <f>H430/H431</f>
        <v>3738.891089108911</v>
      </c>
      <c r="I432" s="134">
        <f>I430/I431</f>
        <v>6372.757575757576</v>
      </c>
      <c r="J432" s="176">
        <f>(H432-I432)/I432</f>
        <v>-0.41330090707797845</v>
      </c>
    </row>
    <row r="433" spans="1:10" ht="15" customHeight="1">
      <c r="A433" s="62"/>
      <c r="B433" s="57"/>
      <c r="C433" s="57"/>
      <c r="D433" s="57"/>
      <c r="E433" s="57"/>
      <c r="F433" s="57"/>
      <c r="G433" s="57"/>
      <c r="H433" s="120"/>
      <c r="I433" s="134"/>
      <c r="J433" s="178"/>
    </row>
    <row r="434" spans="1:10" ht="15" customHeight="1">
      <c r="A434" s="66" t="s">
        <v>118</v>
      </c>
      <c r="B434" s="57"/>
      <c r="C434" s="57"/>
      <c r="D434" s="57"/>
      <c r="E434" s="57"/>
      <c r="F434" s="57"/>
      <c r="G434" s="57"/>
      <c r="H434" s="120"/>
      <c r="I434" s="134"/>
      <c r="J434" s="178"/>
    </row>
    <row r="435" spans="1:10" ht="15" customHeight="1">
      <c r="A435" s="62" t="s">
        <v>132</v>
      </c>
      <c r="B435" s="57"/>
      <c r="C435" s="57">
        <v>2200</v>
      </c>
      <c r="D435" s="57">
        <v>1200</v>
      </c>
      <c r="E435" s="57"/>
      <c r="F435" s="57"/>
      <c r="G435" s="57"/>
      <c r="H435" s="111">
        <f>SUM(B435:G435)</f>
        <v>3400</v>
      </c>
      <c r="I435" s="134">
        <v>3000</v>
      </c>
      <c r="J435" s="176">
        <f>(H435-I435)/I435</f>
        <v>0.13333333333333333</v>
      </c>
    </row>
    <row r="436" spans="1:10" ht="15" customHeight="1">
      <c r="A436" s="62" t="s">
        <v>169</v>
      </c>
      <c r="B436" s="57"/>
      <c r="C436" s="57">
        <v>2</v>
      </c>
      <c r="D436" s="57">
        <v>1</v>
      </c>
      <c r="E436" s="57"/>
      <c r="F436" s="58"/>
      <c r="G436" s="57"/>
      <c r="H436" s="111">
        <f>SUM(B436:G436)</f>
        <v>3</v>
      </c>
      <c r="I436" s="134">
        <v>3</v>
      </c>
      <c r="J436" s="176">
        <f>(H436-I436)/I436</f>
        <v>0</v>
      </c>
    </row>
    <row r="437" spans="1:10" ht="15" customHeight="1">
      <c r="A437" s="62" t="s">
        <v>133</v>
      </c>
      <c r="B437" s="57"/>
      <c r="C437" s="57">
        <f>C435/C436</f>
        <v>1100</v>
      </c>
      <c r="D437" s="57">
        <f>D435/D436</f>
        <v>1200</v>
      </c>
      <c r="E437" s="57"/>
      <c r="F437" s="57"/>
      <c r="G437" s="57"/>
      <c r="H437" s="120">
        <f>H435/H436</f>
        <v>1133.3333333333333</v>
      </c>
      <c r="I437" s="134">
        <v>1000</v>
      </c>
      <c r="J437" s="176">
        <f>(H437-I437)/I437</f>
        <v>0.13333333333333325</v>
      </c>
    </row>
    <row r="438" spans="1:10" ht="15" customHeight="1">
      <c r="A438" s="62"/>
      <c r="B438" s="57"/>
      <c r="C438" s="57"/>
      <c r="D438" s="57"/>
      <c r="E438" s="57"/>
      <c r="F438" s="57"/>
      <c r="G438" s="57"/>
      <c r="H438" s="120"/>
      <c r="I438" s="134"/>
      <c r="J438" s="178"/>
    </row>
    <row r="439" spans="1:10" ht="15" customHeight="1">
      <c r="A439" s="43" t="s">
        <v>30</v>
      </c>
      <c r="B439" s="56"/>
      <c r="C439" s="56"/>
      <c r="D439" s="56"/>
      <c r="E439" s="56"/>
      <c r="F439" s="56"/>
      <c r="G439" s="56"/>
      <c r="H439" s="121"/>
      <c r="I439" s="134"/>
      <c r="J439" s="178"/>
    </row>
    <row r="440" spans="1:10" ht="15" customHeight="1">
      <c r="A440" s="62" t="s">
        <v>132</v>
      </c>
      <c r="B440" s="50"/>
      <c r="C440" s="73">
        <v>45000</v>
      </c>
      <c r="D440" s="73"/>
      <c r="E440" s="50"/>
      <c r="F440" s="88"/>
      <c r="G440" s="88"/>
      <c r="H440" s="111">
        <f>SUM(B440:G440)</f>
        <v>45000</v>
      </c>
      <c r="I440" s="134">
        <v>266500</v>
      </c>
      <c r="J440" s="176">
        <f>(H440-I440)/I440</f>
        <v>-0.8311444652908068</v>
      </c>
    </row>
    <row r="441" spans="1:10" ht="15" customHeight="1">
      <c r="A441" s="62" t="s">
        <v>169</v>
      </c>
      <c r="B441" s="58"/>
      <c r="C441" s="49">
        <v>45</v>
      </c>
      <c r="D441" s="49"/>
      <c r="E441" s="58"/>
      <c r="F441" s="88"/>
      <c r="G441" s="169"/>
      <c r="H441" s="111">
        <f>SUM(B441:G441)</f>
        <v>45</v>
      </c>
      <c r="I441" s="134">
        <v>77</v>
      </c>
      <c r="J441" s="176">
        <f>(H441-I441)/I441</f>
        <v>-0.4155844155844156</v>
      </c>
    </row>
    <row r="442" spans="1:10" ht="15" customHeight="1">
      <c r="A442" s="62" t="s">
        <v>133</v>
      </c>
      <c r="B442" s="57"/>
      <c r="C442" s="49">
        <f>C440/C441</f>
        <v>1000</v>
      </c>
      <c r="D442" s="49"/>
      <c r="E442" s="57"/>
      <c r="F442" s="88"/>
      <c r="G442" s="88"/>
      <c r="H442" s="120">
        <f>H440/H441</f>
        <v>1000</v>
      </c>
      <c r="I442" s="134">
        <f>I440/I441</f>
        <v>3461.038961038961</v>
      </c>
      <c r="J442" s="176">
        <f>(H442-I442)/I442</f>
        <v>-0.7110694183864915</v>
      </c>
    </row>
    <row r="443" spans="1:10" ht="15" customHeight="1">
      <c r="A443" s="62"/>
      <c r="B443" s="57"/>
      <c r="C443" s="49"/>
      <c r="D443" s="49"/>
      <c r="E443" s="57"/>
      <c r="F443" s="57"/>
      <c r="G443" s="57"/>
      <c r="H443" s="120"/>
      <c r="I443" s="134"/>
      <c r="J443" s="178"/>
    </row>
    <row r="444" spans="1:10" ht="15" customHeight="1">
      <c r="A444" s="66" t="s">
        <v>122</v>
      </c>
      <c r="B444" s="56"/>
      <c r="C444" s="56"/>
      <c r="D444" s="56"/>
      <c r="E444" s="56"/>
      <c r="F444" s="56"/>
      <c r="G444" s="56"/>
      <c r="H444" s="122"/>
      <c r="I444" s="134"/>
      <c r="J444" s="178"/>
    </row>
    <row r="445" spans="1:10" ht="15" customHeight="1">
      <c r="A445" s="62" t="s">
        <v>132</v>
      </c>
      <c r="B445" s="50"/>
      <c r="C445" s="50"/>
      <c r="D445" s="50"/>
      <c r="E445" s="50"/>
      <c r="F445" s="50"/>
      <c r="G445" s="50"/>
      <c r="H445" s="111">
        <f>SUM(B445:G445)</f>
        <v>0</v>
      </c>
      <c r="I445" s="134">
        <v>33350</v>
      </c>
      <c r="J445" s="176">
        <f>(H445-I445)/I445</f>
        <v>-1</v>
      </c>
    </row>
    <row r="446" spans="1:10" ht="15" customHeight="1">
      <c r="A446" s="62" t="s">
        <v>169</v>
      </c>
      <c r="B446" s="57"/>
      <c r="C446" s="57"/>
      <c r="D446" s="57"/>
      <c r="E446" s="58"/>
      <c r="F446" s="57"/>
      <c r="G446" s="58"/>
      <c r="H446" s="111">
        <f>SUM(B446:G446)</f>
        <v>0</v>
      </c>
      <c r="I446" s="134">
        <v>2</v>
      </c>
      <c r="J446" s="176">
        <f>(H446-I446)/I446</f>
        <v>-1</v>
      </c>
    </row>
    <row r="447" spans="1:10" ht="15" customHeight="1">
      <c r="A447" s="62" t="s">
        <v>133</v>
      </c>
      <c r="B447" s="57"/>
      <c r="C447" s="57"/>
      <c r="D447" s="57"/>
      <c r="E447" s="57"/>
      <c r="F447" s="57"/>
      <c r="G447" s="57"/>
      <c r="H447" s="120" t="e">
        <f>H445/H446</f>
        <v>#DIV/0!</v>
      </c>
      <c r="I447" s="134">
        <f>I445/I446</f>
        <v>16675</v>
      </c>
      <c r="J447" s="176" t="e">
        <f>(H447-I447)/I447</f>
        <v>#DIV/0!</v>
      </c>
    </row>
    <row r="448" spans="1:10" ht="15" customHeight="1">
      <c r="A448" s="62"/>
      <c r="B448" s="57"/>
      <c r="C448" s="57"/>
      <c r="D448" s="57"/>
      <c r="E448" s="57"/>
      <c r="F448" s="57"/>
      <c r="G448" s="57"/>
      <c r="H448" s="120"/>
      <c r="I448" s="134"/>
      <c r="J448" s="178"/>
    </row>
    <row r="449" spans="1:10" ht="15" customHeight="1">
      <c r="A449" s="61" t="s">
        <v>191</v>
      </c>
      <c r="B449" s="56"/>
      <c r="C449" s="56"/>
      <c r="D449" s="56"/>
      <c r="E449" s="56"/>
      <c r="F449" s="56"/>
      <c r="G449" s="56"/>
      <c r="H449" s="122"/>
      <c r="I449" s="134"/>
      <c r="J449" s="178"/>
    </row>
    <row r="450" spans="1:10" ht="15" customHeight="1">
      <c r="A450" s="62" t="s">
        <v>132</v>
      </c>
      <c r="B450" s="50"/>
      <c r="C450" s="50">
        <v>72000</v>
      </c>
      <c r="D450" s="50"/>
      <c r="E450" s="50">
        <v>3375</v>
      </c>
      <c r="F450" s="50"/>
      <c r="G450" s="50"/>
      <c r="H450" s="111">
        <f>SUM(B450:G450)</f>
        <v>75375</v>
      </c>
      <c r="I450" s="134">
        <v>77500</v>
      </c>
      <c r="J450" s="176">
        <f>(H450-I450)/I450</f>
        <v>-0.027419354838709678</v>
      </c>
    </row>
    <row r="451" spans="1:10" ht="15" customHeight="1">
      <c r="A451" s="62" t="s">
        <v>169</v>
      </c>
      <c r="B451" s="57"/>
      <c r="C451" s="57">
        <v>12</v>
      </c>
      <c r="D451" s="57"/>
      <c r="E451" s="59">
        <v>0.75</v>
      </c>
      <c r="F451" s="58"/>
      <c r="G451" s="59"/>
      <c r="H451" s="111">
        <f>SUM(B451:G451)</f>
        <v>12.75</v>
      </c>
      <c r="I451" s="134">
        <v>14</v>
      </c>
      <c r="J451" s="176">
        <f>(H451-I451)/I451</f>
        <v>-0.08928571428571429</v>
      </c>
    </row>
    <row r="452" spans="1:10" ht="15" customHeight="1">
      <c r="A452" s="62" t="s">
        <v>133</v>
      </c>
      <c r="B452" s="57"/>
      <c r="C452" s="57">
        <f>C450/C451</f>
        <v>6000</v>
      </c>
      <c r="D452" s="57"/>
      <c r="E452" s="57">
        <f>E450/E451</f>
        <v>4500</v>
      </c>
      <c r="F452" s="57"/>
      <c r="G452" s="57"/>
      <c r="H452" s="120">
        <f>H450/H451</f>
        <v>5911.764705882353</v>
      </c>
      <c r="I452" s="134">
        <v>5536</v>
      </c>
      <c r="J452" s="176">
        <f>(H452-I452)/I452</f>
        <v>0.0678765725943557</v>
      </c>
    </row>
    <row r="453" spans="1:10" ht="15" customHeight="1">
      <c r="A453" s="62"/>
      <c r="B453" s="57"/>
      <c r="C453" s="57"/>
      <c r="D453" s="57"/>
      <c r="E453" s="57"/>
      <c r="F453" s="57"/>
      <c r="G453" s="57"/>
      <c r="H453" s="120"/>
      <c r="I453" s="134"/>
      <c r="J453" s="178"/>
    </row>
    <row r="454" spans="1:10" ht="15" customHeight="1">
      <c r="A454" s="62"/>
      <c r="B454" s="189"/>
      <c r="C454" s="190"/>
      <c r="D454" s="191"/>
      <c r="E454" s="99"/>
      <c r="F454" s="192"/>
      <c r="G454" s="190"/>
      <c r="H454" s="117"/>
      <c r="I454" s="117"/>
      <c r="J454" s="178"/>
    </row>
    <row r="455" spans="1:10" ht="15" customHeight="1">
      <c r="A455" s="63" t="s">
        <v>201</v>
      </c>
      <c r="B455" s="44" t="s">
        <v>202</v>
      </c>
      <c r="C455" s="44" t="s">
        <v>203</v>
      </c>
      <c r="D455" s="44" t="s">
        <v>204</v>
      </c>
      <c r="E455" s="101" t="s">
        <v>205</v>
      </c>
      <c r="F455" s="44" t="s">
        <v>206</v>
      </c>
      <c r="G455" s="44" t="s">
        <v>207</v>
      </c>
      <c r="H455" s="118">
        <v>2012</v>
      </c>
      <c r="I455" s="118">
        <v>2011</v>
      </c>
      <c r="J455" s="178"/>
    </row>
    <row r="456" spans="1:10" ht="15" customHeight="1">
      <c r="A456" s="98" t="s">
        <v>219</v>
      </c>
      <c r="B456" s="50">
        <v>473</v>
      </c>
      <c r="C456" s="50">
        <v>3199</v>
      </c>
      <c r="D456" s="50">
        <v>449</v>
      </c>
      <c r="E456" s="50">
        <v>3390</v>
      </c>
      <c r="F456" s="50">
        <v>402</v>
      </c>
      <c r="G456" s="50">
        <v>244</v>
      </c>
      <c r="H456" s="141">
        <f aca="true" t="shared" si="8" ref="H456:H461">SUM(B456:G456)</f>
        <v>8157</v>
      </c>
      <c r="I456" s="142">
        <v>7861</v>
      </c>
      <c r="J456" s="176">
        <f>(H456-I456)/I456</f>
        <v>0.03765424246279099</v>
      </c>
    </row>
    <row r="457" spans="1:10" ht="15" customHeight="1">
      <c r="A457" s="62" t="s">
        <v>54</v>
      </c>
      <c r="B457" s="56"/>
      <c r="C457" s="55"/>
      <c r="D457" s="55"/>
      <c r="E457" s="55"/>
      <c r="F457" s="55"/>
      <c r="G457" s="56"/>
      <c r="H457" s="122"/>
      <c r="I457" s="134"/>
      <c r="J457" s="178"/>
    </row>
    <row r="458" spans="1:10" ht="15" customHeight="1">
      <c r="A458" s="62" t="s">
        <v>55</v>
      </c>
      <c r="B458" s="50">
        <v>422</v>
      </c>
      <c r="C458" s="50">
        <v>2856</v>
      </c>
      <c r="D458" s="50">
        <v>401</v>
      </c>
      <c r="E458" s="84">
        <v>3027</v>
      </c>
      <c r="F458" s="50">
        <v>359</v>
      </c>
      <c r="G458" s="84">
        <v>218</v>
      </c>
      <c r="H458" s="122">
        <f t="shared" si="8"/>
        <v>7283</v>
      </c>
      <c r="I458" s="134">
        <v>7019</v>
      </c>
      <c r="J458" s="176">
        <f>(H458-I458)/I458</f>
        <v>0.03761219546944009</v>
      </c>
    </row>
    <row r="459" spans="1:10" ht="15" customHeight="1">
      <c r="A459" s="62" t="s">
        <v>56</v>
      </c>
      <c r="B459" s="46">
        <f aca="true" t="shared" si="9" ref="B459:G459">B456*900</f>
        <v>425700</v>
      </c>
      <c r="C459" s="46">
        <f t="shared" si="9"/>
        <v>2879100</v>
      </c>
      <c r="D459" s="46">
        <f t="shared" si="9"/>
        <v>404100</v>
      </c>
      <c r="E459" s="46">
        <f t="shared" si="9"/>
        <v>3051000</v>
      </c>
      <c r="F459" s="46">
        <f t="shared" si="9"/>
        <v>361800</v>
      </c>
      <c r="G459" s="46">
        <f t="shared" si="9"/>
        <v>219600</v>
      </c>
      <c r="H459" s="122">
        <f t="shared" si="8"/>
        <v>7341300</v>
      </c>
      <c r="I459" s="134">
        <v>7074900</v>
      </c>
      <c r="J459" s="176">
        <f>(H459-I459)/I459</f>
        <v>0.03765424246279099</v>
      </c>
    </row>
    <row r="460" spans="1:10" ht="15" customHeight="1">
      <c r="A460" s="62" t="s">
        <v>57</v>
      </c>
      <c r="B460" s="46">
        <f aca="true" t="shared" si="10" ref="B460:G460">B456*450</f>
        <v>212850</v>
      </c>
      <c r="C460" s="46">
        <f t="shared" si="10"/>
        <v>1439550</v>
      </c>
      <c r="D460" s="46">
        <f t="shared" si="10"/>
        <v>202050</v>
      </c>
      <c r="E460" s="46">
        <f t="shared" si="10"/>
        <v>1525500</v>
      </c>
      <c r="F460" s="46">
        <f t="shared" si="10"/>
        <v>180900</v>
      </c>
      <c r="G460" s="46">
        <f t="shared" si="10"/>
        <v>109800</v>
      </c>
      <c r="H460" s="122">
        <f t="shared" si="8"/>
        <v>3670650</v>
      </c>
      <c r="I460" s="134">
        <v>3537450</v>
      </c>
      <c r="J460" s="176">
        <f>(H460-I460)/I460</f>
        <v>0.03765424246279099</v>
      </c>
    </row>
    <row r="461" spans="1:10" ht="15" customHeight="1">
      <c r="A461" s="62" t="s">
        <v>113</v>
      </c>
      <c r="B461" s="46"/>
      <c r="C461" s="46">
        <v>4234</v>
      </c>
      <c r="D461" s="46"/>
      <c r="E461" s="46">
        <v>4171</v>
      </c>
      <c r="F461" s="46"/>
      <c r="G461" s="46"/>
      <c r="H461" s="122">
        <f t="shared" si="8"/>
        <v>8405</v>
      </c>
      <c r="I461" s="134">
        <v>10902</v>
      </c>
      <c r="J461" s="176">
        <f>(H461-I461)/I461</f>
        <v>-0.22904054301962942</v>
      </c>
    </row>
    <row r="462" spans="2:10" ht="15" customHeight="1">
      <c r="B462" s="44"/>
      <c r="C462" s="56"/>
      <c r="D462" s="56"/>
      <c r="E462" s="56"/>
      <c r="F462" s="56"/>
      <c r="G462" s="56"/>
      <c r="H462" s="122"/>
      <c r="I462" s="134"/>
      <c r="J462" s="178"/>
    </row>
    <row r="463" spans="1:10" ht="15" customHeight="1">
      <c r="A463" s="62" t="s">
        <v>53</v>
      </c>
      <c r="B463" s="50"/>
      <c r="C463" s="50"/>
      <c r="D463" s="50"/>
      <c r="E463" s="50"/>
      <c r="F463" s="50"/>
      <c r="G463" s="84"/>
      <c r="H463" s="122"/>
      <c r="I463" s="134"/>
      <c r="J463" s="178"/>
    </row>
    <row r="464" spans="1:10" ht="15" customHeight="1">
      <c r="A464" s="43" t="s">
        <v>58</v>
      </c>
      <c r="B464" s="50"/>
      <c r="C464" s="50"/>
      <c r="D464" s="50"/>
      <c r="E464" s="50"/>
      <c r="F464" s="50"/>
      <c r="G464" s="84"/>
      <c r="H464" s="123"/>
      <c r="I464" s="134"/>
      <c r="J464" s="178"/>
    </row>
    <row r="465" spans="1:10" ht="15" customHeight="1">
      <c r="A465" s="62" t="s">
        <v>131</v>
      </c>
      <c r="B465" s="50">
        <v>93001</v>
      </c>
      <c r="C465" s="50">
        <v>6576089.55</v>
      </c>
      <c r="D465" s="50">
        <v>155926</v>
      </c>
      <c r="E465" s="50">
        <f>E466+E467</f>
        <v>4905749</v>
      </c>
      <c r="F465" s="50"/>
      <c r="G465" s="84">
        <v>142000</v>
      </c>
      <c r="H465" s="122">
        <f>SUM(B465:G465)</f>
        <v>11872765.55</v>
      </c>
      <c r="I465" s="134">
        <v>8697623</v>
      </c>
      <c r="J465" s="176">
        <f>(H465-I465)/I465</f>
        <v>0.36505865453124386</v>
      </c>
    </row>
    <row r="466" spans="1:10" ht="15" customHeight="1">
      <c r="A466" s="62" t="s">
        <v>85</v>
      </c>
      <c r="B466" s="50"/>
      <c r="C466" s="50"/>
      <c r="D466" s="50"/>
      <c r="E466" s="50">
        <v>4292949</v>
      </c>
      <c r="F466" s="50"/>
      <c r="G466" s="84"/>
      <c r="H466" s="122">
        <f>SUM(B466:G466)</f>
        <v>4292949</v>
      </c>
      <c r="I466" s="134">
        <v>4223780</v>
      </c>
      <c r="J466" s="176">
        <f>(H466-I466)/I466</f>
        <v>0.016376089663760897</v>
      </c>
    </row>
    <row r="467" spans="1:10" ht="15" customHeight="1">
      <c r="A467" s="63" t="s">
        <v>152</v>
      </c>
      <c r="B467" s="50">
        <v>93001</v>
      </c>
      <c r="C467" s="50">
        <v>6576089.55</v>
      </c>
      <c r="D467" s="50">
        <v>155926</v>
      </c>
      <c r="E467" s="50">
        <v>612800</v>
      </c>
      <c r="F467" s="50"/>
      <c r="G467" s="84">
        <v>142000</v>
      </c>
      <c r="H467" s="122">
        <f>SUM(B467:G467)</f>
        <v>7579816.55</v>
      </c>
      <c r="I467" s="134">
        <v>4473843</v>
      </c>
      <c r="J467" s="176">
        <f>(H467-I467)/I467</f>
        <v>0.6942517987332143</v>
      </c>
    </row>
    <row r="468" spans="1:10" ht="15" customHeight="1">
      <c r="A468" s="97"/>
      <c r="B468" s="50"/>
      <c r="C468" s="50"/>
      <c r="D468" s="50"/>
      <c r="E468" s="50"/>
      <c r="F468" s="50"/>
      <c r="G468" s="84"/>
      <c r="H468" s="123"/>
      <c r="I468" s="134"/>
      <c r="J468" s="178"/>
    </row>
    <row r="469" spans="1:10" ht="15" customHeight="1">
      <c r="A469" s="98" t="s">
        <v>192</v>
      </c>
      <c r="B469" s="50"/>
      <c r="C469" s="50"/>
      <c r="D469" s="50"/>
      <c r="E469" s="50"/>
      <c r="F469" s="50"/>
      <c r="G469" s="84"/>
      <c r="H469" s="123"/>
      <c r="I469" s="134"/>
      <c r="J469" s="178"/>
    </row>
    <row r="470" spans="1:10" ht="15" customHeight="1">
      <c r="A470" s="97"/>
      <c r="B470" s="50"/>
      <c r="C470" s="50"/>
      <c r="D470" s="50"/>
      <c r="E470" s="50"/>
      <c r="F470" s="50"/>
      <c r="G470" s="84"/>
      <c r="H470" s="123"/>
      <c r="I470" s="134"/>
      <c r="J470" s="178"/>
    </row>
    <row r="471" spans="1:10" ht="15" customHeight="1">
      <c r="A471" s="43" t="s">
        <v>300</v>
      </c>
      <c r="B471" s="50"/>
      <c r="C471" s="50">
        <v>939</v>
      </c>
      <c r="D471" s="50">
        <v>319</v>
      </c>
      <c r="E471" s="50">
        <v>296</v>
      </c>
      <c r="F471" s="50">
        <v>153</v>
      </c>
      <c r="G471" s="84">
        <v>28</v>
      </c>
      <c r="H471" s="123">
        <f>SUM(C471:G471)</f>
        <v>1735</v>
      </c>
      <c r="I471" s="134">
        <v>1401</v>
      </c>
      <c r="J471" s="176">
        <f>(H471-I471)/I471</f>
        <v>0.238401142041399</v>
      </c>
    </row>
    <row r="472" spans="1:10" ht="15" customHeight="1">
      <c r="A472" s="62" t="s">
        <v>101</v>
      </c>
      <c r="B472" s="50"/>
      <c r="C472" s="50"/>
      <c r="D472" s="50"/>
      <c r="E472" s="50"/>
      <c r="F472" s="50"/>
      <c r="G472" s="84"/>
      <c r="H472" s="122"/>
      <c r="I472" s="134"/>
      <c r="J472" s="178"/>
    </row>
    <row r="473" spans="1:10" ht="15" customHeight="1">
      <c r="A473" s="62" t="s">
        <v>55</v>
      </c>
      <c r="B473" s="50"/>
      <c r="C473" s="50">
        <v>838</v>
      </c>
      <c r="D473" s="50">
        <v>285</v>
      </c>
      <c r="E473" s="50">
        <v>264</v>
      </c>
      <c r="F473" s="50">
        <v>137</v>
      </c>
      <c r="G473" s="84">
        <v>25</v>
      </c>
      <c r="H473" s="122">
        <f>SUM(B473:G473)</f>
        <v>1549</v>
      </c>
      <c r="I473" s="135">
        <v>1251</v>
      </c>
      <c r="J473" s="176">
        <f>(H473-I473)/I473</f>
        <v>0.23820943245403678</v>
      </c>
    </row>
    <row r="474" spans="1:10" ht="15" customHeight="1">
      <c r="A474" s="62" t="s">
        <v>56</v>
      </c>
      <c r="B474" s="50"/>
      <c r="C474" s="50">
        <f>C471*75</f>
        <v>70425</v>
      </c>
      <c r="D474" s="50">
        <f>D471*75</f>
        <v>23925</v>
      </c>
      <c r="E474" s="50">
        <f>E471*75</f>
        <v>22200</v>
      </c>
      <c r="F474" s="50">
        <f>F471*75</f>
        <v>11475</v>
      </c>
      <c r="G474" s="50">
        <f>G471*75</f>
        <v>2100</v>
      </c>
      <c r="H474" s="122">
        <f>SUM(B474:G474)</f>
        <v>130125</v>
      </c>
      <c r="I474" s="134">
        <v>105075</v>
      </c>
      <c r="J474" s="176">
        <f>(H474-I474)/I474</f>
        <v>0.238401142041399</v>
      </c>
    </row>
    <row r="475" spans="1:10" ht="15" customHeight="1">
      <c r="A475" s="62" t="s">
        <v>57</v>
      </c>
      <c r="B475" s="50"/>
      <c r="C475" s="50">
        <f>C471*45</f>
        <v>42255</v>
      </c>
      <c r="D475" s="50">
        <f>D471*45</f>
        <v>14355</v>
      </c>
      <c r="E475" s="50">
        <f>E471*45</f>
        <v>13320</v>
      </c>
      <c r="F475" s="50">
        <f>F471*45</f>
        <v>6885</v>
      </c>
      <c r="G475" s="50">
        <f>G471*45</f>
        <v>1260</v>
      </c>
      <c r="H475" s="122">
        <f>SUM(B475:G475)</f>
        <v>78075</v>
      </c>
      <c r="I475" s="134">
        <v>63045</v>
      </c>
      <c r="J475" s="176">
        <f>(H475-I475)/I475</f>
        <v>0.238401142041399</v>
      </c>
    </row>
    <row r="476" spans="1:10" ht="15" customHeight="1">
      <c r="A476" s="97"/>
      <c r="B476" s="50"/>
      <c r="C476" s="50"/>
      <c r="D476" s="50"/>
      <c r="E476" s="50"/>
      <c r="F476" s="50"/>
      <c r="G476" s="84"/>
      <c r="H476" s="123"/>
      <c r="I476" s="134"/>
      <c r="J476" s="178"/>
    </row>
    <row r="477" spans="1:10" ht="15" customHeight="1">
      <c r="A477" s="43" t="s">
        <v>193</v>
      </c>
      <c r="B477" s="50"/>
      <c r="C477" s="50"/>
      <c r="D477" s="50"/>
      <c r="E477" s="50"/>
      <c r="F477" s="50"/>
      <c r="G477" s="84"/>
      <c r="H477" s="123"/>
      <c r="I477" s="134"/>
      <c r="J477" s="178"/>
    </row>
    <row r="478" spans="1:10" ht="15" customHeight="1">
      <c r="A478" s="62" t="s">
        <v>200</v>
      </c>
      <c r="B478" s="50"/>
      <c r="C478" s="50"/>
      <c r="D478" s="50"/>
      <c r="E478" s="50">
        <v>163</v>
      </c>
      <c r="F478" s="50"/>
      <c r="G478" s="84"/>
      <c r="H478" s="123"/>
      <c r="I478" s="134"/>
      <c r="J478" s="178"/>
    </row>
    <row r="479" spans="1:10" ht="15" customHeight="1">
      <c r="A479" s="62" t="s">
        <v>55</v>
      </c>
      <c r="B479" s="50"/>
      <c r="C479" s="50"/>
      <c r="D479" s="50"/>
      <c r="E479" s="50"/>
      <c r="F479" s="50">
        <v>9</v>
      </c>
      <c r="G479" s="84"/>
      <c r="H479" s="122">
        <f>SUM(B479:G479)</f>
        <v>9</v>
      </c>
      <c r="I479" s="134">
        <v>15</v>
      </c>
      <c r="J479" s="178"/>
    </row>
    <row r="480" spans="1:10" ht="15" customHeight="1">
      <c r="A480" s="62" t="s">
        <v>56</v>
      </c>
      <c r="B480" s="50"/>
      <c r="C480" s="50"/>
      <c r="D480" s="50"/>
      <c r="E480" s="50"/>
      <c r="F480" s="50">
        <f>F479*90</f>
        <v>810</v>
      </c>
      <c r="G480" s="84"/>
      <c r="H480" s="122">
        <f>SUM(B480:G480)</f>
        <v>810</v>
      </c>
      <c r="I480" s="134">
        <v>1350</v>
      </c>
      <c r="J480" s="178"/>
    </row>
    <row r="481" spans="1:10" ht="15" customHeight="1">
      <c r="A481" s="62" t="s">
        <v>57</v>
      </c>
      <c r="B481" s="50"/>
      <c r="C481" s="50"/>
      <c r="D481" s="50"/>
      <c r="E481" s="50"/>
      <c r="F481" s="50">
        <f>F479*45</f>
        <v>405</v>
      </c>
      <c r="G481" s="84"/>
      <c r="H481" s="122">
        <f>SUM(B481:G481)</f>
        <v>405</v>
      </c>
      <c r="I481" s="134">
        <v>675</v>
      </c>
      <c r="J481" s="178"/>
    </row>
    <row r="482" spans="1:10" ht="15" customHeight="1">
      <c r="A482" s="97"/>
      <c r="B482" s="50"/>
      <c r="C482" s="50"/>
      <c r="D482" s="50"/>
      <c r="E482" s="50"/>
      <c r="F482" s="50"/>
      <c r="G482" s="84"/>
      <c r="H482" s="123"/>
      <c r="I482" s="134"/>
      <c r="J482" s="178"/>
    </row>
    <row r="483" spans="1:10" ht="15" customHeight="1">
      <c r="A483" s="43" t="s">
        <v>194</v>
      </c>
      <c r="B483" s="50"/>
      <c r="C483" s="50"/>
      <c r="D483" s="50"/>
      <c r="E483" s="50"/>
      <c r="F483" s="50"/>
      <c r="G483" s="84"/>
      <c r="H483" s="123"/>
      <c r="I483" s="134"/>
      <c r="J483" s="178"/>
    </row>
    <row r="484" spans="1:10" ht="15" customHeight="1">
      <c r="A484" s="62"/>
      <c r="B484" s="50"/>
      <c r="C484" s="50"/>
      <c r="D484" s="50"/>
      <c r="E484" s="50"/>
      <c r="F484" s="50"/>
      <c r="G484" s="84"/>
      <c r="H484" s="123"/>
      <c r="I484" s="134"/>
      <c r="J484" s="178"/>
    </row>
    <row r="485" spans="1:10" ht="15" customHeight="1">
      <c r="A485" s="62" t="s">
        <v>91</v>
      </c>
      <c r="B485" s="50"/>
      <c r="C485" s="50">
        <v>3865355</v>
      </c>
      <c r="D485" s="50"/>
      <c r="E485" s="50">
        <v>5099485</v>
      </c>
      <c r="F485" s="50"/>
      <c r="G485" s="84"/>
      <c r="H485" s="123">
        <f>SUM(B485:G485)</f>
        <v>8964840</v>
      </c>
      <c r="I485" s="134">
        <v>8660950</v>
      </c>
      <c r="J485" s="176"/>
    </row>
    <row r="486" spans="1:10" ht="15" customHeight="1">
      <c r="A486" s="63" t="s">
        <v>153</v>
      </c>
      <c r="B486" s="50"/>
      <c r="C486" s="50"/>
      <c r="D486" s="50"/>
      <c r="E486" s="50"/>
      <c r="F486" s="50"/>
      <c r="G486" s="84"/>
      <c r="H486" s="123">
        <f>B486+E486</f>
        <v>0</v>
      </c>
      <c r="I486" s="134">
        <v>155673</v>
      </c>
      <c r="J486" s="176"/>
    </row>
    <row r="487" spans="1:10" ht="15" customHeight="1">
      <c r="A487" s="63" t="s">
        <v>92</v>
      </c>
      <c r="B487" s="50"/>
      <c r="C487" s="50">
        <v>3865355</v>
      </c>
      <c r="D487" s="50"/>
      <c r="E487" s="50">
        <f>E485</f>
        <v>5099485</v>
      </c>
      <c r="F487" s="50"/>
      <c r="G487" s="84"/>
      <c r="H487" s="123">
        <f>SUM(B487:G487)</f>
        <v>8964840</v>
      </c>
      <c r="I487" s="134">
        <v>8816623</v>
      </c>
      <c r="J487" s="176">
        <f aca="true" t="shared" si="11" ref="J487:J495">(H487-I487)/I487</f>
        <v>0.0168110851513102</v>
      </c>
    </row>
    <row r="488" spans="1:10" ht="15" customHeight="1">
      <c r="A488" s="60" t="s">
        <v>98</v>
      </c>
      <c r="B488" s="50"/>
      <c r="C488" s="50">
        <v>17844165</v>
      </c>
      <c r="D488" s="50"/>
      <c r="E488" s="50">
        <v>21870458</v>
      </c>
      <c r="F488" s="50"/>
      <c r="G488" s="84"/>
      <c r="H488" s="123">
        <f>SUM(B488:G488)</f>
        <v>39714623</v>
      </c>
      <c r="I488" s="134">
        <v>39307681</v>
      </c>
      <c r="J488" s="176"/>
    </row>
    <row r="489" spans="1:10" ht="15" customHeight="1">
      <c r="A489" s="62" t="s">
        <v>97</v>
      </c>
      <c r="B489" s="50"/>
      <c r="C489" s="50"/>
      <c r="D489" s="50"/>
      <c r="E489" s="50"/>
      <c r="F489" s="50"/>
      <c r="G489" s="84"/>
      <c r="H489" s="123"/>
      <c r="I489" s="134"/>
      <c r="J489" s="176"/>
    </row>
    <row r="490" spans="1:10" ht="15" customHeight="1">
      <c r="A490" s="63" t="s">
        <v>93</v>
      </c>
      <c r="B490" s="50"/>
      <c r="C490" s="50">
        <v>17844165</v>
      </c>
      <c r="D490" s="50"/>
      <c r="E490" s="50">
        <f>E488</f>
        <v>21870458</v>
      </c>
      <c r="F490" s="50"/>
      <c r="G490" s="84"/>
      <c r="H490" s="123">
        <f>SUM(B490:G490)</f>
        <v>39714623</v>
      </c>
      <c r="I490" s="134">
        <v>39438212</v>
      </c>
      <c r="J490" s="176">
        <f t="shared" si="11"/>
        <v>0.007008710232603852</v>
      </c>
    </row>
    <row r="491" spans="1:10" ht="15.75" customHeight="1">
      <c r="A491" s="62" t="s">
        <v>94</v>
      </c>
      <c r="B491" s="50"/>
      <c r="C491" s="50">
        <v>14153621</v>
      </c>
      <c r="D491" s="50"/>
      <c r="E491" s="50">
        <v>17396070</v>
      </c>
      <c r="F491" s="50"/>
      <c r="G491" s="84"/>
      <c r="H491" s="123">
        <f>SUM(B491:G491)</f>
        <v>31549691</v>
      </c>
      <c r="I491" s="134">
        <v>30474545</v>
      </c>
      <c r="J491" s="176"/>
    </row>
    <row r="492" spans="1:10" ht="15" customHeight="1">
      <c r="A492" s="62" t="s">
        <v>95</v>
      </c>
      <c r="B492" s="50"/>
      <c r="C492" s="50"/>
      <c r="D492" s="50"/>
      <c r="E492" s="50"/>
      <c r="F492" s="50"/>
      <c r="G492" s="84"/>
      <c r="H492" s="123"/>
      <c r="I492" s="134"/>
      <c r="J492" s="176"/>
    </row>
    <row r="493" spans="1:10" ht="15" customHeight="1">
      <c r="A493" s="63" t="s">
        <v>96</v>
      </c>
      <c r="B493" s="50"/>
      <c r="C493" s="50">
        <v>14153621</v>
      </c>
      <c r="D493" s="50"/>
      <c r="E493" s="50">
        <f>E491</f>
        <v>17396070</v>
      </c>
      <c r="F493" s="50"/>
      <c r="G493" s="84"/>
      <c r="H493" s="123">
        <f>SUM(B493:G493)</f>
        <v>31549691</v>
      </c>
      <c r="I493" s="134">
        <v>30578971</v>
      </c>
      <c r="J493" s="176">
        <f t="shared" si="11"/>
        <v>0.03174469147441227</v>
      </c>
    </row>
    <row r="494" spans="1:10" ht="15" customHeight="1">
      <c r="A494" s="43" t="s">
        <v>112</v>
      </c>
      <c r="B494" s="50"/>
      <c r="C494" s="50"/>
      <c r="D494" s="50"/>
      <c r="E494" s="50"/>
      <c r="F494" s="50"/>
      <c r="G494" s="84"/>
      <c r="H494" s="123"/>
      <c r="I494" s="134"/>
      <c r="J494" s="176"/>
    </row>
    <row r="495" spans="1:10" ht="15" customHeight="1">
      <c r="A495" s="62" t="s">
        <v>60</v>
      </c>
      <c r="B495" s="50"/>
      <c r="C495" s="50">
        <v>66032</v>
      </c>
      <c r="D495" s="50"/>
      <c r="E495" s="50">
        <v>2676917</v>
      </c>
      <c r="F495" s="50"/>
      <c r="G495" s="84"/>
      <c r="H495" s="123">
        <f>SUM(B495:G495)</f>
        <v>2742949</v>
      </c>
      <c r="I495" s="134">
        <v>3533962</v>
      </c>
      <c r="J495" s="176">
        <f t="shared" si="11"/>
        <v>-0.22383177860995676</v>
      </c>
    </row>
    <row r="496" spans="1:10" ht="15" customHeight="1">
      <c r="A496" s="62" t="s">
        <v>61</v>
      </c>
      <c r="B496" s="50"/>
      <c r="C496" s="50"/>
      <c r="D496" s="50"/>
      <c r="E496" s="50"/>
      <c r="F496" s="50"/>
      <c r="G496" s="84"/>
      <c r="H496" s="123"/>
      <c r="I496" s="134"/>
      <c r="J496" s="178"/>
    </row>
    <row r="497" spans="1:10" ht="15" customHeight="1">
      <c r="A497" s="62"/>
      <c r="B497" s="50"/>
      <c r="C497" s="50"/>
      <c r="D497" s="50"/>
      <c r="E497" s="50"/>
      <c r="F497" s="50"/>
      <c r="G497" s="84"/>
      <c r="H497" s="123"/>
      <c r="I497" s="134"/>
      <c r="J497" s="178"/>
    </row>
    <row r="498" spans="1:10" ht="15" customHeight="1">
      <c r="A498" s="43" t="s">
        <v>62</v>
      </c>
      <c r="B498" s="50"/>
      <c r="C498" s="50"/>
      <c r="D498" s="50"/>
      <c r="E498" s="50"/>
      <c r="F498" s="50"/>
      <c r="G498" s="84"/>
      <c r="H498" s="123"/>
      <c r="I498" s="134"/>
      <c r="J498" s="178"/>
    </row>
    <row r="499" spans="1:10" ht="15" customHeight="1">
      <c r="A499" s="62" t="s">
        <v>63</v>
      </c>
      <c r="B499" s="50"/>
      <c r="C499" s="50">
        <v>7369</v>
      </c>
      <c r="D499" s="50"/>
      <c r="E499" s="50"/>
      <c r="F499" s="50"/>
      <c r="G499" s="84"/>
      <c r="H499" s="123">
        <f aca="true" t="shared" si="12" ref="H499:H506">SUM(B499:G499)</f>
        <v>7369</v>
      </c>
      <c r="I499" s="134">
        <v>23632</v>
      </c>
      <c r="J499" s="176">
        <f>(H499-I499)/I499</f>
        <v>-0.688177048070413</v>
      </c>
    </row>
    <row r="500" spans="1:10" ht="15" customHeight="1">
      <c r="A500" s="62" t="s">
        <v>114</v>
      </c>
      <c r="B500" s="57"/>
      <c r="C500" s="57">
        <v>126477</v>
      </c>
      <c r="D500" s="57"/>
      <c r="E500" s="57"/>
      <c r="F500" s="57"/>
      <c r="G500" s="57"/>
      <c r="H500" s="123">
        <f t="shared" si="12"/>
        <v>126477</v>
      </c>
      <c r="I500" s="134">
        <v>363347</v>
      </c>
      <c r="J500" s="176">
        <f>(H500-I500)/I500</f>
        <v>-0.651911258383859</v>
      </c>
    </row>
    <row r="501" spans="1:10" ht="15" customHeight="1">
      <c r="A501" s="62" t="s">
        <v>57</v>
      </c>
      <c r="B501" s="57"/>
      <c r="C501" s="57">
        <v>103776.7</v>
      </c>
      <c r="D501" s="57"/>
      <c r="E501" s="57"/>
      <c r="F501" s="57"/>
      <c r="G501" s="57"/>
      <c r="H501" s="123">
        <f t="shared" si="12"/>
        <v>103776.7</v>
      </c>
      <c r="I501" s="134">
        <v>207707</v>
      </c>
      <c r="J501" s="176">
        <f>(H501-I501)/I501</f>
        <v>-0.5003697516212742</v>
      </c>
    </row>
    <row r="502" spans="2:10" ht="15" customHeight="1">
      <c r="B502" s="57"/>
      <c r="C502" s="57"/>
      <c r="D502" s="57"/>
      <c r="E502" s="57"/>
      <c r="F502" s="57"/>
      <c r="G502" s="57"/>
      <c r="H502" s="120"/>
      <c r="I502" s="134"/>
      <c r="J502" s="178"/>
    </row>
    <row r="503" spans="1:10" ht="15" customHeight="1">
      <c r="A503" s="43" t="s">
        <v>216</v>
      </c>
      <c r="B503" s="57"/>
      <c r="C503" s="57"/>
      <c r="D503" s="57"/>
      <c r="E503" s="83"/>
      <c r="F503" s="57"/>
      <c r="G503" s="57"/>
      <c r="H503" s="123">
        <f t="shared" si="12"/>
        <v>0</v>
      </c>
      <c r="I503" s="134"/>
      <c r="J503" s="178"/>
    </row>
    <row r="504" spans="1:10" ht="15" customHeight="1">
      <c r="A504" s="62" t="s">
        <v>195</v>
      </c>
      <c r="B504" s="57"/>
      <c r="C504" s="57"/>
      <c r="D504" s="57"/>
      <c r="E504" s="49"/>
      <c r="F504" s="49"/>
      <c r="G504" s="49"/>
      <c r="H504" s="123">
        <f t="shared" si="12"/>
        <v>0</v>
      </c>
      <c r="I504" s="134"/>
      <c r="J504" s="178"/>
    </row>
    <row r="505" spans="1:10" ht="15" customHeight="1">
      <c r="A505" s="62" t="s">
        <v>114</v>
      </c>
      <c r="B505" s="57"/>
      <c r="C505" s="57"/>
      <c r="D505" s="57"/>
      <c r="E505" s="49"/>
      <c r="F505" s="49"/>
      <c r="G505" s="49"/>
      <c r="H505" s="123">
        <f t="shared" si="12"/>
        <v>0</v>
      </c>
      <c r="I505" s="134"/>
      <c r="J505" s="178"/>
    </row>
    <row r="506" spans="1:10" ht="15" customHeight="1">
      <c r="A506" s="62" t="s">
        <v>57</v>
      </c>
      <c r="B506" s="57"/>
      <c r="C506" s="57"/>
      <c r="D506" s="57"/>
      <c r="E506" s="49"/>
      <c r="F506" s="49"/>
      <c r="G506" s="49"/>
      <c r="H506" s="123">
        <f t="shared" si="12"/>
        <v>0</v>
      </c>
      <c r="I506" s="134"/>
      <c r="J506" s="178"/>
    </row>
    <row r="507" spans="1:10" ht="15" customHeight="1">
      <c r="A507" s="62"/>
      <c r="B507" s="57"/>
      <c r="C507" s="57"/>
      <c r="D507" s="57"/>
      <c r="E507" s="49"/>
      <c r="F507" s="49"/>
      <c r="G507" s="49"/>
      <c r="H507" s="115"/>
      <c r="I507" s="134"/>
      <c r="J507" s="178"/>
    </row>
    <row r="508" spans="1:10" ht="15" customHeight="1">
      <c r="A508" s="43" t="s">
        <v>196</v>
      </c>
      <c r="B508" s="57"/>
      <c r="C508" s="57"/>
      <c r="D508" s="57"/>
      <c r="E508" s="49"/>
      <c r="F508" s="49"/>
      <c r="G508" s="49"/>
      <c r="H508" s="115"/>
      <c r="I508" s="134"/>
      <c r="J508" s="178"/>
    </row>
    <row r="509" spans="1:10" ht="15" customHeight="1">
      <c r="A509" s="62" t="s">
        <v>197</v>
      </c>
      <c r="B509" s="57"/>
      <c r="C509" s="57"/>
      <c r="D509" s="57"/>
      <c r="E509" s="49"/>
      <c r="F509" s="49"/>
      <c r="G509" s="49"/>
      <c r="H509" s="123">
        <f>SUM(B509:G509)</f>
        <v>0</v>
      </c>
      <c r="I509" s="134"/>
      <c r="J509" s="178"/>
    </row>
    <row r="510" spans="1:10" ht="15" customHeight="1">
      <c r="A510" s="62" t="s">
        <v>114</v>
      </c>
      <c r="B510" s="57"/>
      <c r="C510" s="57"/>
      <c r="D510" s="57"/>
      <c r="E510" s="49"/>
      <c r="F510" s="49"/>
      <c r="G510" s="49"/>
      <c r="H510" s="123">
        <f>SUM(B510:G510)</f>
        <v>0</v>
      </c>
      <c r="I510" s="134"/>
      <c r="J510" s="178"/>
    </row>
    <row r="511" spans="1:10" ht="15" customHeight="1">
      <c r="A511" s="62" t="s">
        <v>57</v>
      </c>
      <c r="B511" s="57"/>
      <c r="C511" s="57"/>
      <c r="D511" s="57"/>
      <c r="E511" s="49"/>
      <c r="F511" s="49"/>
      <c r="G511" s="49"/>
      <c r="H511" s="123">
        <f>SUM(B511:G511)</f>
        <v>0</v>
      </c>
      <c r="I511" s="134"/>
      <c r="J511" s="178"/>
    </row>
    <row r="512" spans="1:10" ht="15" customHeight="1">
      <c r="A512" s="62"/>
      <c r="B512" s="57"/>
      <c r="C512" s="57"/>
      <c r="D512" s="57"/>
      <c r="E512" s="49"/>
      <c r="F512" s="49"/>
      <c r="G512" s="49"/>
      <c r="H512" s="115"/>
      <c r="I512" s="134"/>
      <c r="J512" s="178"/>
    </row>
    <row r="513" spans="1:10" ht="15" customHeight="1">
      <c r="A513" s="62"/>
      <c r="B513" s="57"/>
      <c r="C513" s="57"/>
      <c r="D513" s="57"/>
      <c r="E513" s="49"/>
      <c r="F513" s="49"/>
      <c r="G513" s="49"/>
      <c r="H513" s="115"/>
      <c r="I513" s="134"/>
      <c r="J513" s="178"/>
    </row>
    <row r="514" spans="1:10" ht="15" customHeight="1">
      <c r="A514" s="43" t="s">
        <v>212</v>
      </c>
      <c r="B514" s="57">
        <v>759</v>
      </c>
      <c r="C514" s="57">
        <v>13969</v>
      </c>
      <c r="D514" s="57">
        <v>581</v>
      </c>
      <c r="E514" s="57">
        <v>9138</v>
      </c>
      <c r="F514" s="57">
        <v>568</v>
      </c>
      <c r="G514" s="57">
        <v>866</v>
      </c>
      <c r="H514" s="115">
        <f>SUM(B514:G514)</f>
        <v>25881</v>
      </c>
      <c r="I514" s="134">
        <v>21704</v>
      </c>
      <c r="J514" s="176">
        <f>(H514-I514)/I514</f>
        <v>0.19245300405455215</v>
      </c>
    </row>
    <row r="515" spans="1:10" ht="15" customHeight="1">
      <c r="A515" s="62" t="s">
        <v>198</v>
      </c>
      <c r="B515" s="57"/>
      <c r="C515" s="57"/>
      <c r="D515" s="57"/>
      <c r="E515" s="49"/>
      <c r="F515" s="49"/>
      <c r="G515" s="49"/>
      <c r="H515" s="123"/>
      <c r="I515" s="134"/>
      <c r="J515" s="176"/>
    </row>
    <row r="516" spans="1:10" ht="15" customHeight="1">
      <c r="A516" s="62" t="s">
        <v>55</v>
      </c>
      <c r="B516" s="57">
        <v>660</v>
      </c>
      <c r="C516" s="57">
        <v>12147</v>
      </c>
      <c r="D516" s="57">
        <v>505</v>
      </c>
      <c r="E516" s="49">
        <v>7946</v>
      </c>
      <c r="F516" s="49">
        <v>494</v>
      </c>
      <c r="G516" s="49">
        <v>753</v>
      </c>
      <c r="H516" s="123">
        <f>SUM(B516:G516)</f>
        <v>22505</v>
      </c>
      <c r="I516" s="134">
        <v>18874</v>
      </c>
      <c r="J516" s="176">
        <f>(H516-I516)/I516</f>
        <v>0.19238105330083713</v>
      </c>
    </row>
    <row r="517" spans="1:10" ht="15" customHeight="1">
      <c r="A517" s="62" t="s">
        <v>56</v>
      </c>
      <c r="B517" s="57">
        <f aca="true" t="shared" si="13" ref="B517:G517">B514*200</f>
        <v>151800</v>
      </c>
      <c r="C517" s="57">
        <f t="shared" si="13"/>
        <v>2793800</v>
      </c>
      <c r="D517" s="57">
        <f t="shared" si="13"/>
        <v>116200</v>
      </c>
      <c r="E517" s="57">
        <f t="shared" si="13"/>
        <v>1827600</v>
      </c>
      <c r="F517" s="57">
        <f t="shared" si="13"/>
        <v>113600</v>
      </c>
      <c r="G517" s="57">
        <f t="shared" si="13"/>
        <v>173200</v>
      </c>
      <c r="H517" s="123">
        <f>SUM(B517:G517)</f>
        <v>5176200</v>
      </c>
      <c r="I517" s="134">
        <v>4340800</v>
      </c>
      <c r="J517" s="176">
        <f>(H517-I517)/I517</f>
        <v>0.19245300405455215</v>
      </c>
    </row>
    <row r="518" spans="1:10" ht="15" customHeight="1">
      <c r="A518" s="62" t="s">
        <v>57</v>
      </c>
      <c r="B518" s="57">
        <f aca="true" t="shared" si="14" ref="B518:G518">B514*120</f>
        <v>91080</v>
      </c>
      <c r="C518" s="57">
        <f t="shared" si="14"/>
        <v>1676280</v>
      </c>
      <c r="D518" s="57">
        <f t="shared" si="14"/>
        <v>69720</v>
      </c>
      <c r="E518" s="57">
        <f t="shared" si="14"/>
        <v>1096560</v>
      </c>
      <c r="F518" s="57">
        <f t="shared" si="14"/>
        <v>68160</v>
      </c>
      <c r="G518" s="57">
        <f t="shared" si="14"/>
        <v>103920</v>
      </c>
      <c r="H518" s="123">
        <f>SUM(B518:G518)</f>
        <v>3105720</v>
      </c>
      <c r="I518" s="134">
        <v>2604480</v>
      </c>
      <c r="J518" s="176">
        <f>(H518-I518)/I518</f>
        <v>0.19245300405455215</v>
      </c>
    </row>
    <row r="519" spans="1:10" ht="15" customHeight="1">
      <c r="A519" s="97" t="s">
        <v>113</v>
      </c>
      <c r="B519" s="57"/>
      <c r="C519" s="57"/>
      <c r="D519" s="57"/>
      <c r="E519" s="49"/>
      <c r="F519" s="49"/>
      <c r="G519" s="49"/>
      <c r="H519" s="115"/>
      <c r="I519" s="134"/>
      <c r="J519" s="178"/>
    </row>
    <row r="520" spans="1:10" ht="15" customHeight="1">
      <c r="A520" s="62"/>
      <c r="B520" s="57"/>
      <c r="C520" s="57"/>
      <c r="D520" s="57"/>
      <c r="E520" s="49"/>
      <c r="F520" s="49"/>
      <c r="G520" s="49"/>
      <c r="H520" s="115"/>
      <c r="I520" s="134"/>
      <c r="J520" s="178"/>
    </row>
    <row r="521" spans="1:10" ht="15" customHeight="1">
      <c r="A521" s="43" t="s">
        <v>199</v>
      </c>
      <c r="B521" s="57"/>
      <c r="C521" s="57"/>
      <c r="D521" s="57"/>
      <c r="E521" s="57"/>
      <c r="F521" s="57"/>
      <c r="G521" s="57"/>
      <c r="H521" s="120"/>
      <c r="I521" s="134"/>
      <c r="J521" s="178"/>
    </row>
    <row r="522" spans="1:10" ht="15" customHeight="1">
      <c r="A522" s="62" t="s">
        <v>132</v>
      </c>
      <c r="B522" s="57">
        <v>11000</v>
      </c>
      <c r="C522" s="50">
        <v>41000</v>
      </c>
      <c r="D522" s="50">
        <v>540</v>
      </c>
      <c r="E522" s="83">
        <v>43580</v>
      </c>
      <c r="F522" s="50">
        <v>5330</v>
      </c>
      <c r="G522" s="50">
        <v>1385</v>
      </c>
      <c r="H522" s="123">
        <f>SUM(B522:G522)</f>
        <v>102835</v>
      </c>
      <c r="I522" s="134">
        <v>130495</v>
      </c>
      <c r="J522" s="176">
        <f>(H522-I522)/I522</f>
        <v>-0.21196214414345377</v>
      </c>
    </row>
    <row r="523" spans="1:10" ht="15" customHeight="1">
      <c r="A523" s="62" t="s">
        <v>59</v>
      </c>
      <c r="B523" s="57"/>
      <c r="C523" s="57"/>
      <c r="D523" s="57"/>
      <c r="E523" s="83">
        <v>650</v>
      </c>
      <c r="F523" s="57"/>
      <c r="G523" s="57"/>
      <c r="H523" s="123">
        <f>SUM(B523:G523)</f>
        <v>650</v>
      </c>
      <c r="I523" s="134">
        <v>984</v>
      </c>
      <c r="J523" s="176">
        <f>(H523-I523)/I523</f>
        <v>-0.3394308943089431</v>
      </c>
    </row>
    <row r="524" spans="1:10" ht="15" customHeight="1">
      <c r="A524" s="62" t="s">
        <v>156</v>
      </c>
      <c r="B524" s="57"/>
      <c r="C524" s="57"/>
      <c r="D524" s="57"/>
      <c r="E524" s="83"/>
      <c r="F524" s="57"/>
      <c r="G524" s="57"/>
      <c r="H524" s="120"/>
      <c r="I524" s="134"/>
      <c r="J524" s="178"/>
    </row>
    <row r="525" spans="1:10" ht="15" customHeight="1">
      <c r="A525" s="62" t="s">
        <v>140</v>
      </c>
      <c r="B525" s="57"/>
      <c r="C525" s="57"/>
      <c r="D525" s="57"/>
      <c r="E525" s="83"/>
      <c r="F525" s="57"/>
      <c r="G525" s="57"/>
      <c r="H525" s="120"/>
      <c r="I525" s="134"/>
      <c r="J525" s="178"/>
    </row>
    <row r="526" spans="1:10" ht="15" customHeight="1">
      <c r="A526" s="62"/>
      <c r="B526" s="57"/>
      <c r="C526" s="60"/>
      <c r="D526" s="60"/>
      <c r="E526" s="49"/>
      <c r="F526" s="49"/>
      <c r="G526" s="49"/>
      <c r="H526" s="115"/>
      <c r="I526" s="134"/>
      <c r="J526" s="178"/>
    </row>
    <row r="528" spans="1:8" ht="14.25" customHeight="1">
      <c r="A528" s="74" t="s">
        <v>102</v>
      </c>
      <c r="B528" s="5"/>
      <c r="C528" s="5"/>
      <c r="D528" s="5"/>
      <c r="E528" s="5"/>
      <c r="F528" s="5"/>
      <c r="G528" s="5"/>
      <c r="H528" s="5"/>
    </row>
    <row r="529" spans="1:8" ht="14.25" customHeight="1">
      <c r="A529" s="74" t="s">
        <v>103</v>
      </c>
      <c r="B529" s="5"/>
      <c r="C529" s="5"/>
      <c r="D529" s="5"/>
      <c r="E529" s="5"/>
      <c r="F529" s="5"/>
      <c r="G529" s="5"/>
      <c r="H529" s="5"/>
    </row>
    <row r="530" spans="1:8" ht="14.25" customHeight="1">
      <c r="A530" s="74" t="s">
        <v>158</v>
      </c>
      <c r="B530" s="5"/>
      <c r="C530" s="5"/>
      <c r="D530" s="5"/>
      <c r="E530" s="5"/>
      <c r="F530" s="5"/>
      <c r="G530" s="5"/>
      <c r="H530" s="5"/>
    </row>
    <row r="531" spans="1:8" ht="14.25" customHeight="1">
      <c r="A531" s="74" t="s">
        <v>145</v>
      </c>
      <c r="B531" s="5"/>
      <c r="C531" s="5"/>
      <c r="D531" s="5"/>
      <c r="E531" s="5"/>
      <c r="F531" s="5"/>
      <c r="G531" s="5"/>
      <c r="H531" s="5"/>
    </row>
    <row r="532" spans="1:8" ht="14.25" customHeight="1">
      <c r="A532" s="74" t="s">
        <v>164</v>
      </c>
      <c r="B532" s="5"/>
      <c r="C532" s="5"/>
      <c r="D532" s="5"/>
      <c r="E532" s="5"/>
      <c r="F532" s="5"/>
      <c r="G532" s="5"/>
      <c r="H532" s="5"/>
    </row>
    <row r="533" spans="1:8" ht="14.25" customHeight="1">
      <c r="A533" s="74" t="s">
        <v>143</v>
      </c>
      <c r="B533" s="5" t="s">
        <v>129</v>
      </c>
      <c r="C533" s="5"/>
      <c r="D533" s="5"/>
      <c r="E533" s="5"/>
      <c r="F533" s="5"/>
      <c r="G533" s="5"/>
      <c r="H533" s="5"/>
    </row>
    <row r="534" spans="1:8" ht="14.25" customHeight="1">
      <c r="A534" s="74" t="s">
        <v>144</v>
      </c>
      <c r="B534" s="5"/>
      <c r="C534" s="5"/>
      <c r="D534" s="5"/>
      <c r="E534" s="5"/>
      <c r="F534" s="5"/>
      <c r="G534" s="5"/>
      <c r="H534" s="5"/>
    </row>
    <row r="535" ht="14.25" customHeight="1">
      <c r="A535" s="85" t="s">
        <v>146</v>
      </c>
    </row>
    <row r="536" ht="14.25" customHeight="1">
      <c r="A536" s="85" t="s">
        <v>160</v>
      </c>
    </row>
    <row r="537" ht="14.25" customHeight="1">
      <c r="A537" s="94" t="s">
        <v>171</v>
      </c>
    </row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</sheetData>
  <sheetProtection/>
  <mergeCells count="10">
    <mergeCell ref="B19:D19"/>
    <mergeCell ref="F19:G19"/>
    <mergeCell ref="B163:D163"/>
    <mergeCell ref="F163:G163"/>
    <mergeCell ref="B454:D454"/>
    <mergeCell ref="F454:G454"/>
    <mergeCell ref="B263:D263"/>
    <mergeCell ref="F263:G263"/>
    <mergeCell ref="B364:D364"/>
    <mergeCell ref="F364:G364"/>
  </mergeCells>
  <printOptions gridLines="1"/>
  <pageMargins left="0" right="0" top="0.32" bottom="0" header="0" footer="0"/>
  <pageSetup horizontalDpi="600" verticalDpi="600" orientation="portrait" scale="60" r:id="rId1"/>
  <headerFooter alignWithMargins="0">
    <oddHeader>&amp;R&amp;P  to &amp;N</oddHeader>
  </headerFooter>
  <rowBreaks count="6" manualBreakCount="6">
    <brk id="77" max="9" man="1"/>
    <brk id="162" max="9" man="1"/>
    <brk id="230" max="9" man="1"/>
    <brk id="318" max="9" man="1"/>
    <brk id="383" max="9" man="1"/>
    <brk id="4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tabSelected="1" zoomScalePageLayoutView="0" workbookViewId="0" topLeftCell="A130">
      <selection activeCell="L382" sqref="L382"/>
    </sheetView>
  </sheetViews>
  <sheetFormatPr defaultColWidth="25.00390625" defaultRowHeight="12.75"/>
  <cols>
    <col min="1" max="1" width="25.00390625" style="125" customWidth="1"/>
    <col min="2" max="2" width="18.28125" style="125" customWidth="1"/>
    <col min="3" max="11" width="15.57421875" style="125" customWidth="1"/>
    <col min="12" max="13" width="18.140625" style="125" customWidth="1"/>
    <col min="14" max="16384" width="25.00390625" style="125" customWidth="1"/>
  </cols>
  <sheetData>
    <row r="1" spans="1:7" s="145" customFormat="1" ht="18.75">
      <c r="A1" s="193" t="s">
        <v>222</v>
      </c>
      <c r="B1" s="194"/>
      <c r="C1" s="194"/>
      <c r="D1" s="194"/>
      <c r="E1" s="194"/>
      <c r="F1" s="194"/>
      <c r="G1" s="195"/>
    </row>
    <row r="2" spans="1:14" s="149" customFormat="1" ht="18.75">
      <c r="A2" s="146"/>
      <c r="B2" s="146"/>
      <c r="C2" s="147"/>
      <c r="D2" s="147"/>
      <c r="E2" s="147"/>
      <c r="F2" s="147"/>
      <c r="G2" s="148"/>
      <c r="H2" s="148"/>
      <c r="I2" s="148"/>
      <c r="J2" s="148"/>
      <c r="K2" s="148"/>
      <c r="L2" s="148"/>
      <c r="M2" s="148"/>
      <c r="N2" s="168"/>
    </row>
    <row r="3" spans="1:14" s="149" customFormat="1" ht="18.75">
      <c r="A3" s="146" t="s">
        <v>3</v>
      </c>
      <c r="B3" s="183">
        <v>2000</v>
      </c>
      <c r="C3" s="147">
        <v>2001</v>
      </c>
      <c r="D3" s="147">
        <v>2002</v>
      </c>
      <c r="E3" s="147">
        <v>2003</v>
      </c>
      <c r="F3" s="147">
        <v>2004</v>
      </c>
      <c r="G3" s="150">
        <v>2005</v>
      </c>
      <c r="H3" s="150">
        <v>2006</v>
      </c>
      <c r="I3" s="150">
        <v>2007</v>
      </c>
      <c r="J3" s="150">
        <v>2008</v>
      </c>
      <c r="K3" s="150">
        <v>2009</v>
      </c>
      <c r="L3" s="150">
        <v>2010</v>
      </c>
      <c r="M3" s="150">
        <v>2011</v>
      </c>
      <c r="N3" s="150" t="s">
        <v>306</v>
      </c>
    </row>
    <row r="4" spans="1:2" s="149" customFormat="1" ht="18.75">
      <c r="A4" s="151" t="s">
        <v>223</v>
      </c>
      <c r="B4" s="184"/>
    </row>
    <row r="5" spans="1:2" ht="11.25">
      <c r="A5" s="152" t="s">
        <v>4</v>
      </c>
      <c r="B5" s="126"/>
    </row>
    <row r="6" spans="1:2" ht="11.25">
      <c r="A6" s="28" t="s">
        <v>224</v>
      </c>
      <c r="B6" s="27"/>
    </row>
    <row r="7" spans="1:14" ht="11.25">
      <c r="A7" s="28" t="s">
        <v>225</v>
      </c>
      <c r="B7" s="126">
        <v>1646199.5</v>
      </c>
      <c r="C7" s="125">
        <v>180000</v>
      </c>
      <c r="D7" s="125">
        <v>350400</v>
      </c>
      <c r="E7" s="125">
        <v>669000</v>
      </c>
      <c r="F7" s="125">
        <v>921280</v>
      </c>
      <c r="G7" s="125">
        <v>467500</v>
      </c>
      <c r="H7" s="125">
        <v>466125</v>
      </c>
      <c r="I7" s="125">
        <v>814165</v>
      </c>
      <c r="J7" s="125">
        <v>442000</v>
      </c>
      <c r="K7" s="125">
        <v>724100</v>
      </c>
      <c r="L7" s="125">
        <v>925900</v>
      </c>
      <c r="M7" s="125">
        <v>680600</v>
      </c>
      <c r="N7" s="126">
        <v>1719400</v>
      </c>
    </row>
    <row r="8" spans="1:14" ht="11.25">
      <c r="A8" s="28" t="s">
        <v>226</v>
      </c>
      <c r="B8" s="126">
        <v>1995</v>
      </c>
      <c r="C8" s="125">
        <v>120</v>
      </c>
      <c r="D8" s="125">
        <v>650</v>
      </c>
      <c r="E8" s="125">
        <v>954</v>
      </c>
      <c r="F8" s="125">
        <v>969</v>
      </c>
      <c r="G8" s="125">
        <v>747</v>
      </c>
      <c r="H8" s="125">
        <v>771</v>
      </c>
      <c r="I8" s="125">
        <v>1077</v>
      </c>
      <c r="J8" s="125">
        <v>442</v>
      </c>
      <c r="K8" s="125">
        <v>1312</v>
      </c>
      <c r="L8" s="125">
        <v>994</v>
      </c>
      <c r="M8" s="125">
        <v>700</v>
      </c>
      <c r="N8" s="126">
        <v>1607</v>
      </c>
    </row>
    <row r="9" spans="1:14" ht="11.25">
      <c r="A9" s="28" t="s">
        <v>227</v>
      </c>
      <c r="B9" s="27">
        <f>B7/B8</f>
        <v>825.162656641604</v>
      </c>
      <c r="C9" s="27">
        <f>C7/C8</f>
        <v>1500</v>
      </c>
      <c r="D9" s="125">
        <v>539</v>
      </c>
      <c r="E9" s="125">
        <f aca="true" t="shared" si="0" ref="E9:J9">E7/E8</f>
        <v>701.2578616352201</v>
      </c>
      <c r="F9" s="125">
        <f t="shared" si="0"/>
        <v>950.7533539731683</v>
      </c>
      <c r="G9" s="125">
        <f t="shared" si="0"/>
        <v>625.8366800535475</v>
      </c>
      <c r="H9" s="125">
        <f t="shared" si="0"/>
        <v>604.5719844357976</v>
      </c>
      <c r="I9" s="125">
        <f t="shared" si="0"/>
        <v>755.9563602599815</v>
      </c>
      <c r="J9" s="125">
        <f t="shared" si="0"/>
        <v>1000</v>
      </c>
      <c r="K9" s="125">
        <f>K7/K8</f>
        <v>551.905487804878</v>
      </c>
      <c r="L9" s="125">
        <f>L7/L8</f>
        <v>931.4889336016097</v>
      </c>
      <c r="M9" s="125">
        <f>M7/M8</f>
        <v>972.2857142857143</v>
      </c>
      <c r="N9" s="126">
        <f>N7/N8</f>
        <v>1069.9439950217798</v>
      </c>
    </row>
    <row r="10" spans="1:14" ht="11.25">
      <c r="A10" s="28" t="s">
        <v>5</v>
      </c>
      <c r="B10" s="126"/>
      <c r="N10" s="126"/>
    </row>
    <row r="11" spans="1:14" ht="11.25">
      <c r="A11" s="28" t="s">
        <v>225</v>
      </c>
      <c r="B11" s="126">
        <v>371800</v>
      </c>
      <c r="C11" s="125">
        <v>1060600</v>
      </c>
      <c r="D11" s="125">
        <v>2933520</v>
      </c>
      <c r="E11" s="125">
        <v>1912640</v>
      </c>
      <c r="F11" s="125">
        <v>1258376</v>
      </c>
      <c r="G11" s="125">
        <v>2488350</v>
      </c>
      <c r="H11" s="125">
        <v>2466675</v>
      </c>
      <c r="I11" s="125">
        <v>2124800</v>
      </c>
      <c r="J11" s="125">
        <v>2030050</v>
      </c>
      <c r="K11" s="125">
        <v>2192860</v>
      </c>
      <c r="L11" s="125">
        <v>2964380</v>
      </c>
      <c r="M11" s="125">
        <v>3339100</v>
      </c>
      <c r="N11" s="126">
        <v>5251800</v>
      </c>
    </row>
    <row r="12" spans="1:14" ht="11.25">
      <c r="A12" s="28" t="s">
        <v>226</v>
      </c>
      <c r="B12" s="126">
        <v>418</v>
      </c>
      <c r="C12" s="125">
        <v>1217</v>
      </c>
      <c r="D12" s="125">
        <v>3825</v>
      </c>
      <c r="E12" s="125">
        <v>2522</v>
      </c>
      <c r="F12" s="125">
        <v>1579</v>
      </c>
      <c r="G12" s="125">
        <v>2771</v>
      </c>
      <c r="H12" s="125">
        <v>2704</v>
      </c>
      <c r="I12" s="125">
        <v>2284</v>
      </c>
      <c r="J12" s="125">
        <v>2182</v>
      </c>
      <c r="K12" s="125">
        <v>2226</v>
      </c>
      <c r="L12" s="125">
        <v>3135</v>
      </c>
      <c r="M12" s="125">
        <v>3317</v>
      </c>
      <c r="N12" s="126">
        <v>4724</v>
      </c>
    </row>
    <row r="13" spans="1:14" ht="11.25">
      <c r="A13" s="28" t="s">
        <v>228</v>
      </c>
      <c r="B13" s="27">
        <f>B11/B12</f>
        <v>889.4736842105264</v>
      </c>
      <c r="C13" s="27">
        <f>C11/C12</f>
        <v>871.4872637633525</v>
      </c>
      <c r="D13" s="125">
        <v>767</v>
      </c>
      <c r="E13" s="125">
        <f>E11/E12</f>
        <v>758.3822363203807</v>
      </c>
      <c r="F13" s="125">
        <f>F11/F12</f>
        <v>796.9449018366055</v>
      </c>
      <c r="G13" s="125">
        <v>898</v>
      </c>
      <c r="H13" s="125">
        <v>898</v>
      </c>
      <c r="I13" s="125">
        <v>898</v>
      </c>
      <c r="J13" s="125">
        <f>J11/J12</f>
        <v>930.3620531622365</v>
      </c>
      <c r="K13" s="125">
        <f>K11/K12</f>
        <v>985.1123090745732</v>
      </c>
      <c r="L13" s="125">
        <f>L11/L12</f>
        <v>945.5757575757576</v>
      </c>
      <c r="M13" s="125">
        <f>M11/M12</f>
        <v>1006.6626469701538</v>
      </c>
      <c r="N13" s="126">
        <f>N11/N12</f>
        <v>1111.727349703641</v>
      </c>
    </row>
    <row r="14" spans="1:14" ht="11.25">
      <c r="A14" s="27" t="s">
        <v>229</v>
      </c>
      <c r="B14" s="27">
        <v>2017999.5</v>
      </c>
      <c r="C14" s="126">
        <v>1240600</v>
      </c>
      <c r="D14" s="126">
        <v>3283920</v>
      </c>
      <c r="E14" s="126">
        <f aca="true" t="shared" si="1" ref="E14:N15">E7+E11</f>
        <v>2581640</v>
      </c>
      <c r="F14" s="126">
        <f t="shared" si="1"/>
        <v>2179656</v>
      </c>
      <c r="G14" s="126">
        <f t="shared" si="1"/>
        <v>2955850</v>
      </c>
      <c r="H14" s="126">
        <f t="shared" si="1"/>
        <v>2932800</v>
      </c>
      <c r="I14" s="126">
        <f t="shared" si="1"/>
        <v>2938965</v>
      </c>
      <c r="J14" s="126">
        <f t="shared" si="1"/>
        <v>2472050</v>
      </c>
      <c r="K14" s="126">
        <f t="shared" si="1"/>
        <v>2916960</v>
      </c>
      <c r="L14" s="126">
        <f t="shared" si="1"/>
        <v>3890280</v>
      </c>
      <c r="M14" s="126">
        <f t="shared" si="1"/>
        <v>4019700</v>
      </c>
      <c r="N14" s="126">
        <f t="shared" si="1"/>
        <v>6971200</v>
      </c>
    </row>
    <row r="15" spans="1:14" ht="11.25">
      <c r="A15" s="27" t="s">
        <v>230</v>
      </c>
      <c r="B15" s="126">
        <f>B8+B12</f>
        <v>2413</v>
      </c>
      <c r="C15" s="126">
        <v>1337</v>
      </c>
      <c r="D15" s="126">
        <f>D8+D12</f>
        <v>4475</v>
      </c>
      <c r="E15" s="126">
        <f t="shared" si="1"/>
        <v>3476</v>
      </c>
      <c r="F15" s="126">
        <f t="shared" si="1"/>
        <v>2548</v>
      </c>
      <c r="G15" s="126">
        <f t="shared" si="1"/>
        <v>3518</v>
      </c>
      <c r="H15" s="126">
        <f t="shared" si="1"/>
        <v>3475</v>
      </c>
      <c r="I15" s="126">
        <f t="shared" si="1"/>
        <v>3361</v>
      </c>
      <c r="J15" s="126">
        <f t="shared" si="1"/>
        <v>2624</v>
      </c>
      <c r="K15" s="126">
        <f t="shared" si="1"/>
        <v>3538</v>
      </c>
      <c r="L15" s="126">
        <f t="shared" si="1"/>
        <v>4129</v>
      </c>
      <c r="M15" s="126">
        <f t="shared" si="1"/>
        <v>4017</v>
      </c>
      <c r="N15" s="126">
        <f t="shared" si="1"/>
        <v>6331</v>
      </c>
    </row>
    <row r="16" spans="1:2" ht="11.25">
      <c r="A16" s="28"/>
      <c r="B16" s="126"/>
    </row>
    <row r="17" spans="1:2" ht="11.25">
      <c r="A17" s="152" t="s">
        <v>6</v>
      </c>
      <c r="B17" s="126"/>
    </row>
    <row r="18" spans="1:2" ht="11.25">
      <c r="A18" s="27" t="s">
        <v>7</v>
      </c>
      <c r="B18" s="126"/>
    </row>
    <row r="19" spans="1:14" ht="11.25">
      <c r="A19" s="28" t="s">
        <v>231</v>
      </c>
      <c r="B19" s="126">
        <v>711300</v>
      </c>
      <c r="C19" s="125">
        <v>452990</v>
      </c>
      <c r="D19" s="125">
        <v>688450</v>
      </c>
      <c r="E19" s="125">
        <v>514540</v>
      </c>
      <c r="F19" s="125">
        <v>1258270</v>
      </c>
      <c r="G19" s="125">
        <v>228150</v>
      </c>
      <c r="H19" s="125">
        <v>527400</v>
      </c>
      <c r="I19" s="125">
        <v>530200</v>
      </c>
      <c r="J19" s="125">
        <v>409900</v>
      </c>
      <c r="K19" s="125">
        <v>469000</v>
      </c>
      <c r="L19" s="125">
        <v>682860</v>
      </c>
      <c r="M19" s="125">
        <v>1175875</v>
      </c>
      <c r="N19" s="126">
        <v>1312050</v>
      </c>
    </row>
    <row r="20" spans="1:14" ht="11.25">
      <c r="A20" s="28" t="s">
        <v>232</v>
      </c>
      <c r="B20" s="126">
        <v>1157</v>
      </c>
      <c r="C20" s="125">
        <v>890</v>
      </c>
      <c r="D20" s="125">
        <v>1517</v>
      </c>
      <c r="E20" s="125">
        <v>715</v>
      </c>
      <c r="F20" s="125">
        <v>1643</v>
      </c>
      <c r="G20" s="125">
        <v>282</v>
      </c>
      <c r="H20" s="125">
        <v>785</v>
      </c>
      <c r="I20" s="125">
        <v>709</v>
      </c>
      <c r="J20" s="125">
        <v>513</v>
      </c>
      <c r="K20" s="125">
        <v>430</v>
      </c>
      <c r="L20" s="125">
        <v>796</v>
      </c>
      <c r="M20" s="125">
        <v>1300</v>
      </c>
      <c r="N20" s="126">
        <v>1513</v>
      </c>
    </row>
    <row r="21" spans="1:14" ht="11.25">
      <c r="A21" s="28" t="s">
        <v>233</v>
      </c>
      <c r="B21" s="27">
        <f>B19/B20</f>
        <v>614.7796024200519</v>
      </c>
      <c r="C21" s="27">
        <f>C19/C20</f>
        <v>508.97752808988764</v>
      </c>
      <c r="D21" s="125">
        <v>454</v>
      </c>
      <c r="E21" s="125">
        <f aca="true" t="shared" si="2" ref="E21:J21">E19/E20</f>
        <v>719.6363636363636</v>
      </c>
      <c r="F21" s="125">
        <f t="shared" si="2"/>
        <v>765.8368837492392</v>
      </c>
      <c r="G21" s="125">
        <f t="shared" si="2"/>
        <v>809.0425531914893</v>
      </c>
      <c r="H21" s="125">
        <f t="shared" si="2"/>
        <v>671.8471337579617</v>
      </c>
      <c r="I21" s="125">
        <f t="shared" si="2"/>
        <v>747.8138222849083</v>
      </c>
      <c r="J21" s="125">
        <f t="shared" si="2"/>
        <v>799.0253411306043</v>
      </c>
      <c r="K21" s="125">
        <f>K19/K20</f>
        <v>1090.6976744186047</v>
      </c>
      <c r="L21" s="125">
        <f>L19/L20</f>
        <v>857.8643216080402</v>
      </c>
      <c r="M21" s="125">
        <f>M19/M20</f>
        <v>904.5192307692307</v>
      </c>
      <c r="N21" s="126">
        <f>N19/N20</f>
        <v>867.1844018506279</v>
      </c>
    </row>
    <row r="22" spans="1:14" ht="11.25">
      <c r="A22" s="27" t="s">
        <v>8</v>
      </c>
      <c r="B22" s="126"/>
      <c r="N22" s="126"/>
    </row>
    <row r="23" spans="1:14" ht="11.25">
      <c r="A23" s="28" t="s">
        <v>231</v>
      </c>
      <c r="B23" s="126">
        <v>10196539</v>
      </c>
      <c r="C23" s="125">
        <v>12343135</v>
      </c>
      <c r="D23" s="125">
        <v>4251046</v>
      </c>
      <c r="E23" s="125">
        <v>9153400</v>
      </c>
      <c r="F23" s="125">
        <v>5371650</v>
      </c>
      <c r="G23" s="125">
        <v>7393400</v>
      </c>
      <c r="H23" s="125">
        <v>5153300</v>
      </c>
      <c r="I23" s="125">
        <v>5724765</v>
      </c>
      <c r="J23" s="125">
        <v>5122800</v>
      </c>
      <c r="K23" s="125">
        <v>5404700</v>
      </c>
      <c r="L23" s="125">
        <v>13890300</v>
      </c>
      <c r="M23" s="125">
        <v>6991400</v>
      </c>
      <c r="N23" s="126">
        <v>12006200</v>
      </c>
    </row>
    <row r="24" spans="1:14" ht="11.25">
      <c r="A24" s="28" t="s">
        <v>232</v>
      </c>
      <c r="B24" s="126">
        <v>12310</v>
      </c>
      <c r="C24" s="125">
        <v>16166</v>
      </c>
      <c r="D24" s="125">
        <v>10065</v>
      </c>
      <c r="E24" s="125">
        <v>11075</v>
      </c>
      <c r="F24" s="125">
        <v>9786</v>
      </c>
      <c r="G24" s="125">
        <v>9745</v>
      </c>
      <c r="H24" s="125">
        <v>8315</v>
      </c>
      <c r="I24" s="125">
        <v>8097</v>
      </c>
      <c r="J24" s="125">
        <v>9464</v>
      </c>
      <c r="K24" s="125">
        <v>9134</v>
      </c>
      <c r="L24" s="125">
        <v>16650</v>
      </c>
      <c r="M24" s="125">
        <v>11400</v>
      </c>
      <c r="N24" s="126">
        <v>12869</v>
      </c>
    </row>
    <row r="25" spans="1:14" ht="11.25">
      <c r="A25" s="28" t="s">
        <v>234</v>
      </c>
      <c r="B25" s="27">
        <f>B23/B24</f>
        <v>828.3134849715678</v>
      </c>
      <c r="C25" s="27">
        <f>C23/C24</f>
        <v>763.5243721390573</v>
      </c>
      <c r="D25" s="125">
        <v>422</v>
      </c>
      <c r="E25" s="125">
        <f aca="true" t="shared" si="3" ref="E25:J25">E23/E24</f>
        <v>826.492099322799</v>
      </c>
      <c r="F25" s="125">
        <f t="shared" si="3"/>
        <v>548.9117106069896</v>
      </c>
      <c r="G25" s="125">
        <f t="shared" si="3"/>
        <v>758.6865059004617</v>
      </c>
      <c r="H25" s="125">
        <f t="shared" si="3"/>
        <v>619.7594708358389</v>
      </c>
      <c r="I25" s="125">
        <f t="shared" si="3"/>
        <v>707.0229714709152</v>
      </c>
      <c r="J25" s="125">
        <f t="shared" si="3"/>
        <v>541.2933220625529</v>
      </c>
      <c r="K25" s="125">
        <f>K23/K24</f>
        <v>591.712283774907</v>
      </c>
      <c r="L25" s="125">
        <f>L23/L24</f>
        <v>834.2522522522522</v>
      </c>
      <c r="M25" s="125">
        <f>M23/M24</f>
        <v>613.280701754386</v>
      </c>
      <c r="N25" s="126">
        <f>N23/N24</f>
        <v>932.9551635713731</v>
      </c>
    </row>
    <row r="26" spans="1:14" ht="11.25">
      <c r="A26" s="27" t="s">
        <v>235</v>
      </c>
      <c r="B26" s="126">
        <f>B23+B19</f>
        <v>10907839</v>
      </c>
      <c r="C26" s="126">
        <v>12796125</v>
      </c>
      <c r="D26" s="126">
        <f aca="true" t="shared" si="4" ref="D26:K27">D19+D23</f>
        <v>4939496</v>
      </c>
      <c r="E26" s="126">
        <f t="shared" si="4"/>
        <v>9667940</v>
      </c>
      <c r="F26" s="126">
        <f t="shared" si="4"/>
        <v>6629920</v>
      </c>
      <c r="G26" s="126">
        <f t="shared" si="4"/>
        <v>7621550</v>
      </c>
      <c r="H26" s="126">
        <f t="shared" si="4"/>
        <v>5680700</v>
      </c>
      <c r="I26" s="126">
        <f t="shared" si="4"/>
        <v>6254965</v>
      </c>
      <c r="J26" s="126">
        <f t="shared" si="4"/>
        <v>5532700</v>
      </c>
      <c r="K26" s="126">
        <f t="shared" si="4"/>
        <v>5873700</v>
      </c>
      <c r="L26" s="125">
        <f aca="true" t="shared" si="5" ref="L26:N27">L23+L19</f>
        <v>14573160</v>
      </c>
      <c r="M26" s="125">
        <f t="shared" si="5"/>
        <v>8167275</v>
      </c>
      <c r="N26" s="125">
        <f t="shared" si="5"/>
        <v>13318250</v>
      </c>
    </row>
    <row r="27" spans="1:14" ht="11.25">
      <c r="A27" s="27" t="s">
        <v>236</v>
      </c>
      <c r="B27" s="27">
        <f>B24+B20</f>
        <v>13467</v>
      </c>
      <c r="C27" s="126">
        <v>17056</v>
      </c>
      <c r="D27" s="126">
        <f t="shared" si="4"/>
        <v>11582</v>
      </c>
      <c r="E27" s="126">
        <f t="shared" si="4"/>
        <v>11790</v>
      </c>
      <c r="F27" s="126">
        <f t="shared" si="4"/>
        <v>11429</v>
      </c>
      <c r="G27" s="126">
        <f t="shared" si="4"/>
        <v>10027</v>
      </c>
      <c r="H27" s="126">
        <f t="shared" si="4"/>
        <v>9100</v>
      </c>
      <c r="I27" s="126">
        <f t="shared" si="4"/>
        <v>8806</v>
      </c>
      <c r="J27" s="126">
        <f t="shared" si="4"/>
        <v>9977</v>
      </c>
      <c r="K27" s="126">
        <f t="shared" si="4"/>
        <v>9564</v>
      </c>
      <c r="L27" s="125">
        <f t="shared" si="5"/>
        <v>17446</v>
      </c>
      <c r="M27" s="125">
        <f t="shared" si="5"/>
        <v>12700</v>
      </c>
      <c r="N27" s="125">
        <f t="shared" si="5"/>
        <v>14382</v>
      </c>
    </row>
    <row r="28" spans="1:2" ht="11.25">
      <c r="A28" s="28"/>
      <c r="B28" s="126"/>
    </row>
    <row r="29" spans="1:2" ht="11.25">
      <c r="A29" s="152" t="s">
        <v>237</v>
      </c>
      <c r="B29" s="126"/>
    </row>
    <row r="30" spans="1:14" ht="11.25">
      <c r="A30" s="28" t="s">
        <v>225</v>
      </c>
      <c r="B30" s="126">
        <v>6300900</v>
      </c>
      <c r="C30" s="125">
        <v>7198492</v>
      </c>
      <c r="D30" s="125">
        <v>8225356</v>
      </c>
      <c r="E30" s="125">
        <v>6902400</v>
      </c>
      <c r="F30" s="125">
        <v>5951000</v>
      </c>
      <c r="G30" s="125">
        <v>5049000</v>
      </c>
      <c r="H30" s="125">
        <v>4907100</v>
      </c>
      <c r="I30" s="125">
        <v>5436100</v>
      </c>
      <c r="J30" s="125">
        <v>6761700</v>
      </c>
      <c r="K30" s="125">
        <v>8097700</v>
      </c>
      <c r="L30" s="125">
        <v>5904200</v>
      </c>
      <c r="M30" s="125">
        <v>7021400</v>
      </c>
      <c r="N30" s="126">
        <v>5997000</v>
      </c>
    </row>
    <row r="31" spans="1:14" ht="11.25">
      <c r="A31" s="28" t="s">
        <v>238</v>
      </c>
      <c r="B31" s="126">
        <v>5143</v>
      </c>
      <c r="C31" s="125">
        <v>5993</v>
      </c>
      <c r="D31" s="125">
        <v>6933</v>
      </c>
      <c r="E31" s="125">
        <v>4798</v>
      </c>
      <c r="F31" s="125">
        <v>5898</v>
      </c>
      <c r="G31" s="125">
        <v>5091</v>
      </c>
      <c r="H31" s="125">
        <v>5320</v>
      </c>
      <c r="I31" s="125">
        <v>5790</v>
      </c>
      <c r="J31" s="125">
        <v>6842</v>
      </c>
      <c r="K31" s="125">
        <v>6645</v>
      </c>
      <c r="L31" s="125">
        <v>5187</v>
      </c>
      <c r="M31" s="125">
        <v>5950</v>
      </c>
      <c r="N31" s="126">
        <v>6666</v>
      </c>
    </row>
    <row r="32" spans="1:14" ht="11.25">
      <c r="A32" s="28" t="s">
        <v>239</v>
      </c>
      <c r="B32" s="27">
        <f>B30/B31</f>
        <v>1225.140968306436</v>
      </c>
      <c r="C32" s="27">
        <f>C30/C31</f>
        <v>1201.150008343067</v>
      </c>
      <c r="D32" s="125">
        <v>1186</v>
      </c>
      <c r="E32" s="125">
        <f aca="true" t="shared" si="6" ref="E32:J32">E30/E31</f>
        <v>1438.5994164235099</v>
      </c>
      <c r="F32" s="125">
        <f t="shared" si="6"/>
        <v>1008.9860969820278</v>
      </c>
      <c r="G32" s="125">
        <f t="shared" si="6"/>
        <v>991.7501473187979</v>
      </c>
      <c r="H32" s="125">
        <f t="shared" si="6"/>
        <v>922.3872180451128</v>
      </c>
      <c r="I32" s="125">
        <f t="shared" si="6"/>
        <v>938.8773747841105</v>
      </c>
      <c r="J32" s="125">
        <f t="shared" si="6"/>
        <v>988.2636655948553</v>
      </c>
      <c r="K32" s="125">
        <f>K30/K31</f>
        <v>1218.6155003762228</v>
      </c>
      <c r="L32" s="125">
        <f>L30/L31</f>
        <v>1138.2687487950645</v>
      </c>
      <c r="M32" s="125">
        <f>M30/M31</f>
        <v>1180.0672268907563</v>
      </c>
      <c r="N32" s="125">
        <f>N30/N31</f>
        <v>899.6399639963996</v>
      </c>
    </row>
    <row r="33" spans="1:2" ht="11.25">
      <c r="A33" s="28"/>
      <c r="B33" s="126"/>
    </row>
    <row r="34" spans="1:2" ht="11.25">
      <c r="A34" s="27" t="s">
        <v>106</v>
      </c>
      <c r="B34" s="126"/>
    </row>
    <row r="35" spans="1:14" ht="11.25">
      <c r="A35" s="28" t="s">
        <v>240</v>
      </c>
      <c r="B35" s="126"/>
      <c r="D35" s="125">
        <v>831690</v>
      </c>
      <c r="E35" s="125">
        <v>684300</v>
      </c>
      <c r="F35" s="125">
        <v>149000</v>
      </c>
      <c r="G35" s="125">
        <v>1144700</v>
      </c>
      <c r="H35" s="125">
        <v>689225</v>
      </c>
      <c r="I35" s="125">
        <v>913400</v>
      </c>
      <c r="J35" s="125">
        <v>1076000</v>
      </c>
      <c r="K35" s="125">
        <v>1623800</v>
      </c>
      <c r="L35" s="125">
        <v>1275750</v>
      </c>
      <c r="M35" s="125">
        <v>773600</v>
      </c>
      <c r="N35" s="126">
        <v>3526780</v>
      </c>
    </row>
    <row r="36" spans="1:14" ht="11.25">
      <c r="A36" s="28" t="s">
        <v>83</v>
      </c>
      <c r="B36" s="126"/>
      <c r="D36" s="125">
        <v>1052</v>
      </c>
      <c r="E36" s="125">
        <v>830</v>
      </c>
      <c r="F36" s="125">
        <v>430</v>
      </c>
      <c r="G36" s="125">
        <v>1391</v>
      </c>
      <c r="H36" s="125">
        <v>1113</v>
      </c>
      <c r="I36" s="125">
        <v>1176</v>
      </c>
      <c r="J36" s="125">
        <v>1105</v>
      </c>
      <c r="K36" s="125">
        <v>2134</v>
      </c>
      <c r="L36" s="125">
        <v>1457</v>
      </c>
      <c r="M36" s="125">
        <v>1794</v>
      </c>
      <c r="N36" s="126">
        <v>3861</v>
      </c>
    </row>
    <row r="37" spans="1:2" ht="11.25">
      <c r="A37" s="152" t="s">
        <v>241</v>
      </c>
      <c r="B37" s="126"/>
    </row>
    <row r="38" spans="1:2" ht="11.25">
      <c r="A38" s="27" t="s">
        <v>10</v>
      </c>
      <c r="B38" s="126"/>
    </row>
    <row r="39" spans="1:14" ht="11.25">
      <c r="A39" s="28" t="s">
        <v>11</v>
      </c>
      <c r="B39" s="126">
        <v>13359574</v>
      </c>
      <c r="C39" s="125">
        <v>6797000</v>
      </c>
      <c r="D39" s="125">
        <v>11186995</v>
      </c>
      <c r="E39" s="125">
        <v>10990012</v>
      </c>
      <c r="F39" s="125">
        <v>7569700</v>
      </c>
      <c r="G39" s="125">
        <v>11075944</v>
      </c>
      <c r="H39" s="125">
        <v>9406216</v>
      </c>
      <c r="I39" s="125">
        <v>9086110</v>
      </c>
      <c r="J39" s="125">
        <v>7988738</v>
      </c>
      <c r="K39" s="125">
        <v>10990475</v>
      </c>
      <c r="L39" s="125">
        <v>10236800</v>
      </c>
      <c r="M39" s="125">
        <v>9524450</v>
      </c>
      <c r="N39" s="126">
        <v>5604019</v>
      </c>
    </row>
    <row r="40" spans="1:14" ht="11.25">
      <c r="A40" s="28" t="s">
        <v>12</v>
      </c>
      <c r="B40" s="126">
        <v>10050</v>
      </c>
      <c r="C40" s="125">
        <v>4900</v>
      </c>
      <c r="D40" s="125">
        <v>7764</v>
      </c>
      <c r="E40" s="125">
        <v>6114</v>
      </c>
      <c r="F40" s="125">
        <v>5081</v>
      </c>
      <c r="G40" s="125">
        <v>6939</v>
      </c>
      <c r="H40" s="125">
        <v>5601</v>
      </c>
      <c r="I40" s="125">
        <v>5473</v>
      </c>
      <c r="J40" s="125">
        <v>4691</v>
      </c>
      <c r="K40" s="125">
        <v>8042</v>
      </c>
      <c r="L40" s="125">
        <v>7163</v>
      </c>
      <c r="M40" s="125">
        <v>6206</v>
      </c>
      <c r="N40" s="126">
        <v>4146</v>
      </c>
    </row>
    <row r="41" spans="1:14" ht="11.25">
      <c r="A41" s="28" t="s">
        <v>242</v>
      </c>
      <c r="B41" s="27">
        <f>B39/B40</f>
        <v>1329.3108457711444</v>
      </c>
      <c r="C41" s="27">
        <f>C39/C40</f>
        <v>1387.142857142857</v>
      </c>
      <c r="D41" s="125">
        <v>1441</v>
      </c>
      <c r="E41" s="125">
        <f aca="true" t="shared" si="7" ref="E41:J41">E39/E40</f>
        <v>1797.5158652273471</v>
      </c>
      <c r="F41" s="125">
        <f t="shared" si="7"/>
        <v>1489.8051564652628</v>
      </c>
      <c r="G41" s="125">
        <f t="shared" si="7"/>
        <v>1596.1873468799538</v>
      </c>
      <c r="H41" s="125">
        <f t="shared" si="7"/>
        <v>1679.381539010891</v>
      </c>
      <c r="I41" s="125">
        <f t="shared" si="7"/>
        <v>1660.1699250867896</v>
      </c>
      <c r="J41" s="125">
        <f t="shared" si="7"/>
        <v>1702.9925389042849</v>
      </c>
      <c r="K41" s="125">
        <f>K39/K40</f>
        <v>1366.6345436458591</v>
      </c>
      <c r="L41" s="125">
        <f>L39/L40</f>
        <v>1429.121876308809</v>
      </c>
      <c r="M41" s="125">
        <f>M39/M40</f>
        <v>1534.7164034805028</v>
      </c>
      <c r="N41" s="125">
        <f>N39/N40</f>
        <v>1351.6688374336711</v>
      </c>
    </row>
    <row r="42" spans="1:2" ht="11.25">
      <c r="A42" s="27" t="s">
        <v>13</v>
      </c>
      <c r="B42" s="126"/>
    </row>
    <row r="43" spans="1:14" ht="11.25">
      <c r="A43" s="28" t="s">
        <v>11</v>
      </c>
      <c r="B43" s="126">
        <v>56573788</v>
      </c>
      <c r="C43" s="125">
        <v>74189720</v>
      </c>
      <c r="D43" s="125">
        <v>62423663</v>
      </c>
      <c r="E43" s="125">
        <v>67484100</v>
      </c>
      <c r="F43" s="125">
        <v>59580600</v>
      </c>
      <c r="G43" s="125">
        <v>65300481</v>
      </c>
      <c r="H43" s="125">
        <v>53200600</v>
      </c>
      <c r="I43" s="125">
        <v>75380500</v>
      </c>
      <c r="J43" s="125">
        <v>57285200</v>
      </c>
      <c r="K43" s="125">
        <v>88307100</v>
      </c>
      <c r="L43" s="125">
        <v>89017500</v>
      </c>
      <c r="M43" s="125">
        <v>99868500</v>
      </c>
      <c r="N43" s="126">
        <v>114871970</v>
      </c>
    </row>
    <row r="44" spans="1:14" ht="11.25">
      <c r="A44" s="28" t="s">
        <v>12</v>
      </c>
      <c r="B44" s="126">
        <v>24969</v>
      </c>
      <c r="C44" s="125">
        <v>25268</v>
      </c>
      <c r="D44" s="125">
        <v>27571</v>
      </c>
      <c r="E44" s="125">
        <v>25453</v>
      </c>
      <c r="F44" s="125">
        <v>26335</v>
      </c>
      <c r="G44" s="125">
        <v>22352</v>
      </c>
      <c r="H44" s="125">
        <v>20402</v>
      </c>
      <c r="I44" s="125">
        <v>28037</v>
      </c>
      <c r="J44" s="125">
        <v>24263</v>
      </c>
      <c r="K44" s="125">
        <v>29768</v>
      </c>
      <c r="L44" s="125">
        <v>26513</v>
      </c>
      <c r="M44" s="125">
        <v>27924</v>
      </c>
      <c r="N44" s="126">
        <v>29021</v>
      </c>
    </row>
    <row r="45" spans="1:14" ht="11.25">
      <c r="A45" s="28" t="s">
        <v>242</v>
      </c>
      <c r="B45" s="27">
        <f>B43/B44</f>
        <v>2265.7610637190114</v>
      </c>
      <c r="C45" s="27">
        <f>C43/C44</f>
        <v>2936.1136615482033</v>
      </c>
      <c r="D45" s="125">
        <v>2264</v>
      </c>
      <c r="E45" s="125">
        <f aca="true" t="shared" si="8" ref="E45:J45">E43/E44</f>
        <v>2651.322044552705</v>
      </c>
      <c r="F45" s="125">
        <f t="shared" si="8"/>
        <v>2262.41123979495</v>
      </c>
      <c r="G45" s="125">
        <f t="shared" si="8"/>
        <v>2921.460316750179</v>
      </c>
      <c r="H45" s="125">
        <f t="shared" si="8"/>
        <v>2607.6169003038917</v>
      </c>
      <c r="I45" s="125">
        <f t="shared" si="8"/>
        <v>2688.6079109747834</v>
      </c>
      <c r="J45" s="125">
        <f t="shared" si="8"/>
        <v>2361.0105922598195</v>
      </c>
      <c r="K45" s="125">
        <f>K43/K44</f>
        <v>2966.5110185434023</v>
      </c>
      <c r="L45" s="125">
        <f>L43/L44</f>
        <v>3357.503866027986</v>
      </c>
      <c r="M45" s="125">
        <f>M43/M44</f>
        <v>3576.4396218306833</v>
      </c>
      <c r="N45" s="125">
        <f>N43/N44</f>
        <v>3958.2361048895627</v>
      </c>
    </row>
    <row r="46" spans="1:14" ht="11.25">
      <c r="A46" s="27" t="s">
        <v>243</v>
      </c>
      <c r="B46" s="27">
        <f>B39+B43</f>
        <v>69933362</v>
      </c>
      <c r="C46" s="126">
        <v>80986720</v>
      </c>
      <c r="D46" s="126">
        <f aca="true" t="shared" si="9" ref="D46:N47">D39+D43</f>
        <v>73610658</v>
      </c>
      <c r="E46" s="126">
        <f t="shared" si="9"/>
        <v>78474112</v>
      </c>
      <c r="F46" s="126">
        <f t="shared" si="9"/>
        <v>67150300</v>
      </c>
      <c r="G46" s="126">
        <f t="shared" si="9"/>
        <v>76376425</v>
      </c>
      <c r="H46" s="126">
        <f t="shared" si="9"/>
        <v>62606816</v>
      </c>
      <c r="I46" s="126">
        <f t="shared" si="9"/>
        <v>84466610</v>
      </c>
      <c r="J46" s="126">
        <f t="shared" si="9"/>
        <v>65273938</v>
      </c>
      <c r="K46" s="126">
        <f t="shared" si="9"/>
        <v>99297575</v>
      </c>
      <c r="L46" s="126">
        <f t="shared" si="9"/>
        <v>99254300</v>
      </c>
      <c r="M46" s="126">
        <f t="shared" si="9"/>
        <v>109392950</v>
      </c>
      <c r="N46" s="126">
        <f t="shared" si="9"/>
        <v>120475989</v>
      </c>
    </row>
    <row r="47" spans="1:14" ht="11.25">
      <c r="A47" s="27" t="s">
        <v>236</v>
      </c>
      <c r="B47" s="27">
        <f>B40+B44</f>
        <v>35019</v>
      </c>
      <c r="C47" s="126">
        <v>30168</v>
      </c>
      <c r="D47" s="126">
        <f t="shared" si="9"/>
        <v>35335</v>
      </c>
      <c r="E47" s="126">
        <f t="shared" si="9"/>
        <v>31567</v>
      </c>
      <c r="F47" s="126">
        <f t="shared" si="9"/>
        <v>31416</v>
      </c>
      <c r="G47" s="126">
        <f t="shared" si="9"/>
        <v>29291</v>
      </c>
      <c r="H47" s="126">
        <f t="shared" si="9"/>
        <v>26003</v>
      </c>
      <c r="I47" s="126">
        <f t="shared" si="9"/>
        <v>33510</v>
      </c>
      <c r="J47" s="126">
        <f t="shared" si="9"/>
        <v>28954</v>
      </c>
      <c r="K47" s="126">
        <f t="shared" si="9"/>
        <v>37810</v>
      </c>
      <c r="L47" s="126">
        <f t="shared" si="9"/>
        <v>33676</v>
      </c>
      <c r="M47" s="126">
        <f t="shared" si="9"/>
        <v>34130</v>
      </c>
      <c r="N47" s="126">
        <f t="shared" si="9"/>
        <v>33167</v>
      </c>
    </row>
    <row r="48" spans="1:2" ht="11.25">
      <c r="A48" s="28"/>
      <c r="B48" s="126"/>
    </row>
    <row r="49" spans="1:2" ht="11.25">
      <c r="A49" s="152" t="s">
        <v>154</v>
      </c>
      <c r="B49" s="126"/>
    </row>
    <row r="50" spans="1:2" ht="11.25">
      <c r="A50" s="27" t="s">
        <v>10</v>
      </c>
      <c r="B50" s="126"/>
    </row>
    <row r="51" spans="1:14" ht="11.25">
      <c r="A51" s="28" t="s">
        <v>11</v>
      </c>
      <c r="B51" s="126"/>
      <c r="E51" s="125">
        <v>2210744</v>
      </c>
      <c r="F51" s="125">
        <v>8186000</v>
      </c>
      <c r="G51" s="125">
        <v>16716250</v>
      </c>
      <c r="H51" s="125">
        <v>13940900</v>
      </c>
      <c r="I51" s="125">
        <v>12838500</v>
      </c>
      <c r="J51" s="125">
        <v>12510550</v>
      </c>
      <c r="K51" s="125">
        <v>14227620</v>
      </c>
      <c r="L51" s="125">
        <v>15565631</v>
      </c>
      <c r="M51" s="125">
        <v>15314025</v>
      </c>
      <c r="N51" s="126">
        <v>8816478</v>
      </c>
    </row>
    <row r="52" spans="1:14" ht="11.25">
      <c r="A52" s="28" t="s">
        <v>12</v>
      </c>
      <c r="B52" s="126"/>
      <c r="E52" s="125">
        <v>1566</v>
      </c>
      <c r="F52" s="125">
        <v>5112</v>
      </c>
      <c r="G52" s="125">
        <v>10476</v>
      </c>
      <c r="H52" s="125">
        <v>8253</v>
      </c>
      <c r="I52" s="125">
        <v>7634</v>
      </c>
      <c r="J52" s="125">
        <v>7051</v>
      </c>
      <c r="K52" s="125">
        <v>9625</v>
      </c>
      <c r="L52" s="125">
        <v>11130</v>
      </c>
      <c r="M52" s="125">
        <v>9354</v>
      </c>
      <c r="N52" s="126">
        <v>6237</v>
      </c>
    </row>
    <row r="53" spans="1:14" ht="11.25">
      <c r="A53" s="28" t="s">
        <v>242</v>
      </c>
      <c r="B53" s="126"/>
      <c r="E53" s="125">
        <f aca="true" t="shared" si="10" ref="E53:J53">E51/E52</f>
        <v>1411.7139208173692</v>
      </c>
      <c r="F53" s="125">
        <f t="shared" si="10"/>
        <v>1601.3302034428796</v>
      </c>
      <c r="G53" s="125">
        <f t="shared" si="10"/>
        <v>1595.6710576555938</v>
      </c>
      <c r="H53" s="125">
        <f t="shared" si="10"/>
        <v>1689.1918090391373</v>
      </c>
      <c r="I53" s="125">
        <f t="shared" si="10"/>
        <v>1681.7526853549907</v>
      </c>
      <c r="J53" s="125">
        <f t="shared" si="10"/>
        <v>1774.2944263225074</v>
      </c>
      <c r="K53" s="125">
        <f>K51/K52</f>
        <v>1478.1942857142858</v>
      </c>
      <c r="L53" s="125">
        <f>L51/L52</f>
        <v>1398.5292902066487</v>
      </c>
      <c r="M53" s="125">
        <f>M51/M52</f>
        <v>1637.1632456703014</v>
      </c>
      <c r="N53" s="126">
        <f>N51/N52</f>
        <v>1413.5767195767196</v>
      </c>
    </row>
    <row r="54" spans="1:14" ht="11.25">
      <c r="A54" s="27" t="s">
        <v>13</v>
      </c>
      <c r="B54" s="126"/>
      <c r="N54" s="126"/>
    </row>
    <row r="55" spans="1:14" ht="11.25">
      <c r="A55" s="28" t="s">
        <v>11</v>
      </c>
      <c r="B55" s="126"/>
      <c r="E55" s="125">
        <v>3376000</v>
      </c>
      <c r="F55" s="125">
        <v>2597380</v>
      </c>
      <c r="G55" s="125">
        <v>11050880</v>
      </c>
      <c r="H55" s="125">
        <v>4923000</v>
      </c>
      <c r="I55" s="125">
        <v>3054900</v>
      </c>
      <c r="J55" s="125">
        <v>3899434</v>
      </c>
      <c r="K55" s="125">
        <v>12875800</v>
      </c>
      <c r="L55" s="125">
        <v>13155400</v>
      </c>
      <c r="M55" s="125">
        <v>13534200</v>
      </c>
      <c r="N55" s="126">
        <v>10637510</v>
      </c>
    </row>
    <row r="56" spans="1:14" ht="11.25">
      <c r="A56" s="28" t="s">
        <v>12</v>
      </c>
      <c r="B56" s="126"/>
      <c r="E56" s="125">
        <v>1688</v>
      </c>
      <c r="F56" s="125">
        <v>3026</v>
      </c>
      <c r="G56" s="125">
        <v>4777</v>
      </c>
      <c r="H56" s="125">
        <v>2433</v>
      </c>
      <c r="I56" s="125">
        <v>1517</v>
      </c>
      <c r="J56" s="125">
        <v>2869</v>
      </c>
      <c r="K56" s="125">
        <v>8302</v>
      </c>
      <c r="L56" s="125">
        <v>4189</v>
      </c>
      <c r="M56" s="125">
        <v>4563</v>
      </c>
      <c r="N56" s="126">
        <v>3416</v>
      </c>
    </row>
    <row r="57" spans="1:14" ht="11.25">
      <c r="A57" s="28" t="s">
        <v>242</v>
      </c>
      <c r="B57" s="126"/>
      <c r="E57" s="125">
        <f aca="true" t="shared" si="11" ref="E57:J57">E55/E56</f>
        <v>2000</v>
      </c>
      <c r="F57" s="125">
        <f t="shared" si="11"/>
        <v>858.354263053536</v>
      </c>
      <c r="G57" s="125">
        <f t="shared" si="11"/>
        <v>2313.351475821645</v>
      </c>
      <c r="H57" s="125">
        <f t="shared" si="11"/>
        <v>2023.4278668310728</v>
      </c>
      <c r="I57" s="125">
        <f t="shared" si="11"/>
        <v>2013.7771918259723</v>
      </c>
      <c r="J57" s="125">
        <f t="shared" si="11"/>
        <v>1359.1613802718716</v>
      </c>
      <c r="K57" s="125">
        <f>K55/K56</f>
        <v>1550.9274873524453</v>
      </c>
      <c r="L57" s="125">
        <f>L55/L56</f>
        <v>3140.4631176891858</v>
      </c>
      <c r="M57" s="125">
        <f>M55/M56</f>
        <v>2966.0749506903353</v>
      </c>
      <c r="N57" s="125">
        <f>N55/N56</f>
        <v>3114.025175644028</v>
      </c>
    </row>
    <row r="58" spans="1:14" ht="11.25">
      <c r="A58" s="27" t="s">
        <v>243</v>
      </c>
      <c r="B58" s="126"/>
      <c r="E58" s="125">
        <f aca="true" t="shared" si="12" ref="E58:N59">E51+E55</f>
        <v>5586744</v>
      </c>
      <c r="F58" s="125">
        <f t="shared" si="12"/>
        <v>10783380</v>
      </c>
      <c r="G58" s="125">
        <f t="shared" si="12"/>
        <v>27767130</v>
      </c>
      <c r="H58" s="125">
        <f t="shared" si="12"/>
        <v>18863900</v>
      </c>
      <c r="I58" s="125">
        <f t="shared" si="12"/>
        <v>15893400</v>
      </c>
      <c r="J58" s="125">
        <f t="shared" si="12"/>
        <v>16409984</v>
      </c>
      <c r="K58" s="125">
        <f t="shared" si="12"/>
        <v>27103420</v>
      </c>
      <c r="L58" s="125">
        <f t="shared" si="12"/>
        <v>28721031</v>
      </c>
      <c r="M58" s="125">
        <f t="shared" si="12"/>
        <v>28848225</v>
      </c>
      <c r="N58" s="125">
        <f t="shared" si="12"/>
        <v>19453988</v>
      </c>
    </row>
    <row r="59" spans="1:14" ht="11.25">
      <c r="A59" s="27" t="s">
        <v>236</v>
      </c>
      <c r="B59" s="126"/>
      <c r="E59" s="125">
        <f t="shared" si="12"/>
        <v>3254</v>
      </c>
      <c r="F59" s="125">
        <f t="shared" si="12"/>
        <v>8138</v>
      </c>
      <c r="G59" s="125">
        <f t="shared" si="12"/>
        <v>15253</v>
      </c>
      <c r="H59" s="125">
        <f t="shared" si="12"/>
        <v>10686</v>
      </c>
      <c r="I59" s="125">
        <f t="shared" si="12"/>
        <v>9151</v>
      </c>
      <c r="J59" s="125">
        <f t="shared" si="12"/>
        <v>9920</v>
      </c>
      <c r="K59" s="125">
        <f t="shared" si="12"/>
        <v>17927</v>
      </c>
      <c r="L59" s="125">
        <f t="shared" si="12"/>
        <v>15319</v>
      </c>
      <c r="M59" s="125">
        <f t="shared" si="12"/>
        <v>13917</v>
      </c>
      <c r="N59" s="125">
        <f t="shared" si="12"/>
        <v>9653</v>
      </c>
    </row>
    <row r="60" spans="1:2" ht="11.25">
      <c r="A60" s="28"/>
      <c r="B60" s="126"/>
    </row>
    <row r="61" spans="1:2" ht="11.25">
      <c r="A61" s="152" t="s">
        <v>14</v>
      </c>
      <c r="B61" s="126"/>
    </row>
    <row r="62" spans="1:2" ht="11.25">
      <c r="A62" s="27" t="s">
        <v>10</v>
      </c>
      <c r="B62" s="126"/>
    </row>
    <row r="63" spans="1:14" ht="11.25">
      <c r="A63" s="28" t="s">
        <v>11</v>
      </c>
      <c r="B63" s="126">
        <v>6037700</v>
      </c>
      <c r="C63" s="125">
        <v>2288823</v>
      </c>
      <c r="D63" s="125">
        <v>4161200</v>
      </c>
      <c r="E63" s="125">
        <v>4152893</v>
      </c>
      <c r="F63" s="125">
        <v>1250811</v>
      </c>
      <c r="G63" s="125">
        <v>1687720</v>
      </c>
      <c r="H63" s="125">
        <v>1348824</v>
      </c>
      <c r="I63" s="125">
        <v>1312248</v>
      </c>
      <c r="J63" s="125">
        <v>1169125</v>
      </c>
      <c r="K63" s="125">
        <v>1503500</v>
      </c>
      <c r="L63" s="125">
        <v>2820664</v>
      </c>
      <c r="M63" s="125">
        <v>1744697</v>
      </c>
      <c r="N63" s="126">
        <v>389576</v>
      </c>
    </row>
    <row r="64" spans="1:14" ht="11.25">
      <c r="A64" s="28" t="s">
        <v>12</v>
      </c>
      <c r="B64" s="126">
        <v>3499.5</v>
      </c>
      <c r="C64" s="125">
        <v>1376</v>
      </c>
      <c r="D64" s="125">
        <v>3212</v>
      </c>
      <c r="E64" s="125">
        <v>1627</v>
      </c>
      <c r="F64" s="125">
        <v>748</v>
      </c>
      <c r="G64" s="125">
        <v>853</v>
      </c>
      <c r="H64" s="125">
        <v>738</v>
      </c>
      <c r="I64" s="125">
        <v>1005</v>
      </c>
      <c r="J64" s="125">
        <v>791</v>
      </c>
      <c r="K64" s="125">
        <v>1004</v>
      </c>
      <c r="L64" s="125">
        <v>1873</v>
      </c>
      <c r="M64" s="125">
        <v>1122</v>
      </c>
      <c r="N64" s="126">
        <v>219</v>
      </c>
    </row>
    <row r="65" spans="1:14" ht="11.25">
      <c r="A65" s="28" t="s">
        <v>242</v>
      </c>
      <c r="B65" s="27">
        <f>B63/B64</f>
        <v>1725.3036148021147</v>
      </c>
      <c r="C65" s="27">
        <f>C63/C64</f>
        <v>1663.3888081395348</v>
      </c>
      <c r="D65" s="125">
        <v>1296</v>
      </c>
      <c r="E65" s="125">
        <f aca="true" t="shared" si="13" ref="E65:J65">E63/E64</f>
        <v>2552.4849416103257</v>
      </c>
      <c r="F65" s="125">
        <f t="shared" si="13"/>
        <v>1672.207219251337</v>
      </c>
      <c r="G65" s="125">
        <f t="shared" si="13"/>
        <v>1978.5697538100821</v>
      </c>
      <c r="H65" s="125">
        <f t="shared" si="13"/>
        <v>1827.6747967479675</v>
      </c>
      <c r="I65" s="125">
        <f t="shared" si="13"/>
        <v>1305.7194029850746</v>
      </c>
      <c r="J65" s="125">
        <f t="shared" si="13"/>
        <v>1478.0341340075854</v>
      </c>
      <c r="K65" s="125">
        <f>K63/K64</f>
        <v>1497.5099601593627</v>
      </c>
      <c r="L65" s="125">
        <f>L63/L64</f>
        <v>1505.9604911906033</v>
      </c>
      <c r="M65" s="125">
        <f>M63/M64</f>
        <v>1554.988413547237</v>
      </c>
      <c r="N65" s="126">
        <f>N63/N64</f>
        <v>1778.8858447488585</v>
      </c>
    </row>
    <row r="66" spans="1:14" ht="11.25">
      <c r="A66" s="27" t="s">
        <v>13</v>
      </c>
      <c r="B66" s="126"/>
      <c r="N66" s="126"/>
    </row>
    <row r="67" spans="1:14" ht="11.25">
      <c r="A67" s="28" t="s">
        <v>11</v>
      </c>
      <c r="B67" s="126">
        <v>15672060</v>
      </c>
      <c r="C67" s="125">
        <v>24432954</v>
      </c>
      <c r="D67" s="125">
        <v>13777925</v>
      </c>
      <c r="E67" s="125">
        <v>15961000</v>
      </c>
      <c r="F67" s="125">
        <v>14407128</v>
      </c>
      <c r="G67" s="125">
        <v>25183674</v>
      </c>
      <c r="H67" s="125">
        <v>21637254</v>
      </c>
      <c r="I67" s="125">
        <v>5154640</v>
      </c>
      <c r="J67" s="125">
        <v>4950750</v>
      </c>
      <c r="K67" s="125">
        <v>13478000</v>
      </c>
      <c r="L67" s="125">
        <v>17944890</v>
      </c>
      <c r="M67" s="125">
        <v>18323110</v>
      </c>
      <c r="N67" s="126">
        <v>15845780</v>
      </c>
    </row>
    <row r="68" spans="1:14" ht="11.25">
      <c r="A68" s="28" t="s">
        <v>12</v>
      </c>
      <c r="B68" s="126">
        <v>5453</v>
      </c>
      <c r="C68" s="125">
        <v>8559</v>
      </c>
      <c r="D68" s="125">
        <v>7031</v>
      </c>
      <c r="E68" s="125">
        <v>7973</v>
      </c>
      <c r="F68" s="125">
        <v>5398</v>
      </c>
      <c r="G68" s="125">
        <v>6383</v>
      </c>
      <c r="H68" s="125">
        <v>5757</v>
      </c>
      <c r="I68" s="125">
        <v>2063</v>
      </c>
      <c r="J68" s="125">
        <v>2382</v>
      </c>
      <c r="K68" s="125">
        <v>4137</v>
      </c>
      <c r="L68" s="125">
        <v>5052</v>
      </c>
      <c r="M68" s="125">
        <v>5081</v>
      </c>
      <c r="N68" s="126">
        <v>4626</v>
      </c>
    </row>
    <row r="69" spans="1:14" ht="11.25">
      <c r="A69" s="28" t="s">
        <v>242</v>
      </c>
      <c r="B69" s="27">
        <f>B67/B68</f>
        <v>2874.025307170365</v>
      </c>
      <c r="C69" s="27">
        <f>C67/C68</f>
        <v>2854.650543287767</v>
      </c>
      <c r="D69" s="125">
        <v>1960</v>
      </c>
      <c r="E69" s="125">
        <f aca="true" t="shared" si="14" ref="E69:J69">E67/E68</f>
        <v>2001.8813495547472</v>
      </c>
      <c r="F69" s="125">
        <f t="shared" si="14"/>
        <v>2668.975175991108</v>
      </c>
      <c r="G69" s="125">
        <f t="shared" si="14"/>
        <v>3945.429108569638</v>
      </c>
      <c r="H69" s="125">
        <f t="shared" si="14"/>
        <v>3758.4252214695152</v>
      </c>
      <c r="I69" s="125">
        <f t="shared" si="14"/>
        <v>2498.6136694134757</v>
      </c>
      <c r="J69" s="125">
        <f t="shared" si="14"/>
        <v>2078.4005037783377</v>
      </c>
      <c r="K69" s="125">
        <f>K67/K68</f>
        <v>3257.9163645153494</v>
      </c>
      <c r="L69" s="125">
        <f>L67/L68</f>
        <v>3552.036817102138</v>
      </c>
      <c r="M69" s="125">
        <f>M67/M68</f>
        <v>3606.2015351308796</v>
      </c>
      <c r="N69" s="126">
        <f>N67/N68</f>
        <v>3425.373973194985</v>
      </c>
    </row>
    <row r="70" spans="1:14" ht="11.25">
      <c r="A70" s="27" t="s">
        <v>104</v>
      </c>
      <c r="B70" s="27"/>
      <c r="C70" s="27"/>
      <c r="N70" s="126"/>
    </row>
    <row r="71" spans="1:14" ht="11.25">
      <c r="A71" s="28" t="s">
        <v>11</v>
      </c>
      <c r="B71" s="27"/>
      <c r="C71" s="27"/>
      <c r="D71" s="125">
        <v>6200000</v>
      </c>
      <c r="E71" s="125">
        <v>8000000</v>
      </c>
      <c r="F71" s="125">
        <v>7360000</v>
      </c>
      <c r="G71" s="125">
        <v>12281500</v>
      </c>
      <c r="H71" s="125">
        <v>3150000</v>
      </c>
      <c r="I71" s="125">
        <v>32720000</v>
      </c>
      <c r="J71" s="125">
        <v>19850950</v>
      </c>
      <c r="K71" s="125">
        <v>30467200</v>
      </c>
      <c r="L71" s="125">
        <v>24480000</v>
      </c>
      <c r="M71" s="125">
        <v>22000000</v>
      </c>
      <c r="N71" s="126">
        <v>10920000</v>
      </c>
    </row>
    <row r="72" spans="1:14" ht="11.25">
      <c r="A72" s="28" t="s">
        <v>12</v>
      </c>
      <c r="B72" s="27"/>
      <c r="C72" s="27"/>
      <c r="D72" s="125">
        <v>1550</v>
      </c>
      <c r="E72" s="125">
        <v>1600</v>
      </c>
      <c r="F72" s="125">
        <v>1600</v>
      </c>
      <c r="G72" s="125">
        <v>2100</v>
      </c>
      <c r="H72" s="125">
        <v>700</v>
      </c>
      <c r="I72" s="125">
        <v>6104</v>
      </c>
      <c r="J72" s="125">
        <v>5200</v>
      </c>
      <c r="K72" s="125">
        <v>6170</v>
      </c>
      <c r="L72" s="125">
        <v>4456</v>
      </c>
      <c r="M72" s="125">
        <v>4800</v>
      </c>
      <c r="N72" s="126">
        <v>1850</v>
      </c>
    </row>
    <row r="73" spans="1:14" ht="11.25">
      <c r="A73" s="28" t="s">
        <v>242</v>
      </c>
      <c r="B73" s="27"/>
      <c r="C73" s="27"/>
      <c r="D73" s="125">
        <v>4000</v>
      </c>
      <c r="E73" s="125">
        <f aca="true" t="shared" si="15" ref="E73:J73">E71/E72</f>
        <v>5000</v>
      </c>
      <c r="F73" s="125">
        <f t="shared" si="15"/>
        <v>4600</v>
      </c>
      <c r="G73" s="125">
        <f t="shared" si="15"/>
        <v>5848.333333333333</v>
      </c>
      <c r="H73" s="125">
        <f t="shared" si="15"/>
        <v>4500</v>
      </c>
      <c r="I73" s="125">
        <f t="shared" si="15"/>
        <v>5360.419397116645</v>
      </c>
      <c r="J73" s="125">
        <f t="shared" si="15"/>
        <v>3817.4903846153848</v>
      </c>
      <c r="K73" s="125">
        <f>K71/K72</f>
        <v>4937.957860615883</v>
      </c>
      <c r="L73" s="125">
        <f>L71/L72</f>
        <v>5493.716337522442</v>
      </c>
      <c r="M73" s="125">
        <f>M71/M72</f>
        <v>4583.333333333333</v>
      </c>
      <c r="N73" s="125">
        <f>N71/N72</f>
        <v>5902.7027027027025</v>
      </c>
    </row>
    <row r="74" spans="1:14" ht="11.25">
      <c r="A74" s="27" t="s">
        <v>235</v>
      </c>
      <c r="B74" s="126">
        <f>B67+B63</f>
        <v>21709760</v>
      </c>
      <c r="C74" s="125">
        <f>C63+C67</f>
        <v>26721777</v>
      </c>
      <c r="D74" s="125">
        <f aca="true" t="shared" si="16" ref="D74:N75">D63+D67+D71</f>
        <v>24139125</v>
      </c>
      <c r="E74" s="125">
        <f t="shared" si="16"/>
        <v>28113893</v>
      </c>
      <c r="F74" s="125">
        <f t="shared" si="16"/>
        <v>23017939</v>
      </c>
      <c r="G74" s="125">
        <f t="shared" si="16"/>
        <v>39152894</v>
      </c>
      <c r="H74" s="125">
        <f t="shared" si="16"/>
        <v>26136078</v>
      </c>
      <c r="I74" s="125">
        <f t="shared" si="16"/>
        <v>39186888</v>
      </c>
      <c r="J74" s="125">
        <f t="shared" si="16"/>
        <v>25970825</v>
      </c>
      <c r="K74" s="125">
        <f t="shared" si="16"/>
        <v>45448700</v>
      </c>
      <c r="L74" s="125">
        <f t="shared" si="16"/>
        <v>45245554</v>
      </c>
      <c r="M74" s="125">
        <f t="shared" si="16"/>
        <v>42067807</v>
      </c>
      <c r="N74" s="125">
        <f t="shared" si="16"/>
        <v>27155356</v>
      </c>
    </row>
    <row r="75" spans="1:14" ht="11.25">
      <c r="A75" s="27" t="s">
        <v>244</v>
      </c>
      <c r="B75" s="27">
        <f>B64+B68</f>
        <v>8952.5</v>
      </c>
      <c r="C75" s="125">
        <v>9935</v>
      </c>
      <c r="D75" s="125">
        <f t="shared" si="16"/>
        <v>11793</v>
      </c>
      <c r="E75" s="125">
        <f t="shared" si="16"/>
        <v>11200</v>
      </c>
      <c r="F75" s="125">
        <f t="shared" si="16"/>
        <v>7746</v>
      </c>
      <c r="G75" s="125">
        <f t="shared" si="16"/>
        <v>9336</v>
      </c>
      <c r="H75" s="125">
        <f t="shared" si="16"/>
        <v>7195</v>
      </c>
      <c r="I75" s="125">
        <f t="shared" si="16"/>
        <v>9172</v>
      </c>
      <c r="J75" s="125">
        <f t="shared" si="16"/>
        <v>8373</v>
      </c>
      <c r="K75" s="125">
        <f t="shared" si="16"/>
        <v>11311</v>
      </c>
      <c r="L75" s="125">
        <f t="shared" si="16"/>
        <v>11381</v>
      </c>
      <c r="M75" s="125">
        <f t="shared" si="16"/>
        <v>11003</v>
      </c>
      <c r="N75" s="125">
        <f t="shared" si="16"/>
        <v>6695</v>
      </c>
    </row>
    <row r="76" spans="1:2" ht="11.25">
      <c r="A76" s="28"/>
      <c r="B76" s="126"/>
    </row>
    <row r="77" spans="1:3" ht="11.25">
      <c r="A77" s="152" t="s">
        <v>15</v>
      </c>
      <c r="B77" s="126"/>
      <c r="C77" s="126"/>
    </row>
    <row r="78" spans="1:14" ht="11.25">
      <c r="A78" s="28" t="s">
        <v>225</v>
      </c>
      <c r="B78" s="126">
        <v>13901429</v>
      </c>
      <c r="C78" s="125">
        <v>18542500</v>
      </c>
      <c r="D78" s="125">
        <v>26651225</v>
      </c>
      <c r="E78" s="125">
        <v>20180400</v>
      </c>
      <c r="F78" s="125">
        <v>17954000</v>
      </c>
      <c r="G78" s="125">
        <v>14901100</v>
      </c>
      <c r="H78" s="125">
        <v>10096100</v>
      </c>
      <c r="I78" s="125">
        <v>15113400</v>
      </c>
      <c r="J78" s="125">
        <v>23567100</v>
      </c>
      <c r="K78" s="125">
        <v>20560000</v>
      </c>
      <c r="L78" s="125">
        <v>43908000</v>
      </c>
      <c r="M78" s="125">
        <v>22003700</v>
      </c>
      <c r="N78" s="126">
        <v>34914200</v>
      </c>
    </row>
    <row r="79" spans="1:14" ht="11.25">
      <c r="A79" s="28" t="s">
        <v>238</v>
      </c>
      <c r="B79" s="126">
        <v>4928</v>
      </c>
      <c r="C79" s="125">
        <v>5525</v>
      </c>
      <c r="D79" s="125">
        <v>9785</v>
      </c>
      <c r="E79" s="125">
        <v>5977</v>
      </c>
      <c r="F79" s="125">
        <v>9016</v>
      </c>
      <c r="G79" s="125">
        <v>7886</v>
      </c>
      <c r="H79" s="125">
        <v>5463</v>
      </c>
      <c r="I79" s="125">
        <v>7116</v>
      </c>
      <c r="J79" s="125">
        <v>13325</v>
      </c>
      <c r="K79" s="125">
        <v>13194</v>
      </c>
      <c r="L79" s="125">
        <v>15092</v>
      </c>
      <c r="M79" s="125">
        <v>12783</v>
      </c>
      <c r="N79" s="126">
        <v>16063</v>
      </c>
    </row>
    <row r="80" spans="1:14" ht="11.25">
      <c r="A80" s="28" t="s">
        <v>245</v>
      </c>
      <c r="B80" s="27">
        <f>B78/B79</f>
        <v>2820.9068587662337</v>
      </c>
      <c r="C80" s="125">
        <v>2400</v>
      </c>
      <c r="D80" s="125">
        <v>2724</v>
      </c>
      <c r="E80" s="125">
        <f aca="true" t="shared" si="17" ref="E80:J80">E78/E79</f>
        <v>3376.3426468127823</v>
      </c>
      <c r="F80" s="125">
        <f t="shared" si="17"/>
        <v>1991.3487133984029</v>
      </c>
      <c r="G80" s="125">
        <f t="shared" si="17"/>
        <v>1889.5637839208725</v>
      </c>
      <c r="H80" s="125">
        <f t="shared" si="17"/>
        <v>1848.087131612667</v>
      </c>
      <c r="I80" s="125">
        <f t="shared" si="17"/>
        <v>2123.8617200674535</v>
      </c>
      <c r="J80" s="125">
        <f t="shared" si="17"/>
        <v>1768.6378986866791</v>
      </c>
      <c r="K80" s="125">
        <f>K78/K79</f>
        <v>1558.2840685159922</v>
      </c>
      <c r="L80" s="125">
        <f>L78/L79</f>
        <v>2909.3559501722766</v>
      </c>
      <c r="M80" s="125">
        <f>M78/M79</f>
        <v>1721.3251975279668</v>
      </c>
      <c r="N80" s="125">
        <f>N78/N79</f>
        <v>2173.579032559298</v>
      </c>
    </row>
    <row r="81" spans="1:2" ht="11.25">
      <c r="A81" s="28"/>
      <c r="B81" s="126"/>
    </row>
    <row r="82" spans="1:2" ht="11.25">
      <c r="A82" s="152" t="s">
        <v>16</v>
      </c>
      <c r="B82" s="126"/>
    </row>
    <row r="83" spans="1:14" ht="11.25">
      <c r="A83" s="28" t="s">
        <v>225</v>
      </c>
      <c r="B83" s="126">
        <v>1092300</v>
      </c>
      <c r="C83" s="125">
        <v>1159513</v>
      </c>
      <c r="D83" s="125">
        <v>2058225</v>
      </c>
      <c r="E83" s="125">
        <v>3515808</v>
      </c>
      <c r="F83" s="125">
        <v>700000</v>
      </c>
      <c r="G83" s="125">
        <v>750000</v>
      </c>
      <c r="H83" s="125">
        <v>1350000</v>
      </c>
      <c r="I83" s="125">
        <v>831200</v>
      </c>
      <c r="J83" s="125">
        <v>54000</v>
      </c>
      <c r="K83" s="125">
        <v>1290000</v>
      </c>
      <c r="L83" s="125">
        <v>2902400</v>
      </c>
      <c r="M83" s="125">
        <v>1313300</v>
      </c>
      <c r="N83" s="126">
        <v>2330903</v>
      </c>
    </row>
    <row r="84" spans="1:14" ht="11.25">
      <c r="A84" s="28" t="s">
        <v>238</v>
      </c>
      <c r="B84" s="126">
        <v>608.5</v>
      </c>
      <c r="C84" s="125">
        <v>730</v>
      </c>
      <c r="D84" s="125">
        <v>2088</v>
      </c>
      <c r="E84" s="125">
        <v>2602</v>
      </c>
      <c r="F84" s="125">
        <v>600</v>
      </c>
      <c r="G84" s="125">
        <v>300</v>
      </c>
      <c r="H84" s="125">
        <v>750</v>
      </c>
      <c r="I84" s="125">
        <v>486</v>
      </c>
      <c r="J84" s="125">
        <v>45</v>
      </c>
      <c r="K84" s="125">
        <v>750</v>
      </c>
      <c r="L84" s="125">
        <v>1668</v>
      </c>
      <c r="M84" s="125">
        <v>842</v>
      </c>
      <c r="N84" s="126">
        <v>1513</v>
      </c>
    </row>
    <row r="85" spans="1:14" ht="11.25">
      <c r="A85" s="28" t="s">
        <v>245</v>
      </c>
      <c r="B85" s="27">
        <f>B83/B84</f>
        <v>1795.0698438783895</v>
      </c>
      <c r="C85" s="125">
        <v>1524</v>
      </c>
      <c r="D85" s="125">
        <v>986</v>
      </c>
      <c r="E85" s="125">
        <f aca="true" t="shared" si="18" ref="E85:J85">E83/E84</f>
        <v>1351.1944657955419</v>
      </c>
      <c r="F85" s="125">
        <f t="shared" si="18"/>
        <v>1166.6666666666667</v>
      </c>
      <c r="G85" s="125">
        <f t="shared" si="18"/>
        <v>2500</v>
      </c>
      <c r="H85" s="125">
        <f t="shared" si="18"/>
        <v>1800</v>
      </c>
      <c r="I85" s="125">
        <f t="shared" si="18"/>
        <v>1710.2880658436213</v>
      </c>
      <c r="J85" s="125">
        <f t="shared" si="18"/>
        <v>1200</v>
      </c>
      <c r="K85" s="125">
        <f>K83/K84</f>
        <v>1720</v>
      </c>
      <c r="L85" s="125">
        <f>L83/L84</f>
        <v>1740.0479616306955</v>
      </c>
      <c r="M85" s="125">
        <f>M83/M84</f>
        <v>1559.7387173396673</v>
      </c>
      <c r="N85" s="125">
        <f>N83/N84</f>
        <v>1540.5836087243886</v>
      </c>
    </row>
    <row r="86" spans="1:3" ht="11.25">
      <c r="A86" s="28"/>
      <c r="B86" s="27"/>
      <c r="C86" s="126"/>
    </row>
    <row r="87" spans="1:3" ht="11.25">
      <c r="A87" s="152"/>
      <c r="B87" s="27"/>
      <c r="C87" s="126"/>
    </row>
    <row r="88" spans="1:14" s="124" customFormat="1" ht="18.75">
      <c r="A88" s="153" t="s">
        <v>3</v>
      </c>
      <c r="B88" s="185">
        <v>2000</v>
      </c>
      <c r="C88" s="154">
        <v>2001</v>
      </c>
      <c r="D88" s="155">
        <v>2002</v>
      </c>
      <c r="E88" s="155">
        <v>2003</v>
      </c>
      <c r="F88" s="155">
        <v>2004</v>
      </c>
      <c r="G88" s="155">
        <v>2005</v>
      </c>
      <c r="H88" s="155">
        <v>2006</v>
      </c>
      <c r="I88" s="155">
        <v>2007</v>
      </c>
      <c r="J88" s="155">
        <v>2008</v>
      </c>
      <c r="K88" s="150">
        <v>2009</v>
      </c>
      <c r="L88" s="150">
        <v>2010</v>
      </c>
      <c r="M88" s="150">
        <v>2011</v>
      </c>
      <c r="N88" s="150" t="s">
        <v>306</v>
      </c>
    </row>
    <row r="89" spans="1:3" s="127" customFormat="1" ht="11.25">
      <c r="A89" s="128" t="s">
        <v>17</v>
      </c>
      <c r="B89" s="128"/>
      <c r="C89" s="126"/>
    </row>
    <row r="90" spans="1:3" s="127" customFormat="1" ht="11.25">
      <c r="A90" s="156" t="s">
        <v>246</v>
      </c>
      <c r="B90" s="128"/>
      <c r="C90" s="126"/>
    </row>
    <row r="91" spans="1:2" s="127" customFormat="1" ht="11.25">
      <c r="A91" s="157" t="s">
        <v>247</v>
      </c>
      <c r="B91" s="128"/>
    </row>
    <row r="92" spans="1:2" s="127" customFormat="1" ht="11.25">
      <c r="A92" s="158" t="s">
        <v>17</v>
      </c>
      <c r="B92" s="128"/>
    </row>
    <row r="93" spans="1:2" s="127" customFormat="1" ht="11.25">
      <c r="A93" s="159" t="s">
        <v>18</v>
      </c>
      <c r="B93" s="128"/>
    </row>
    <row r="94" spans="1:14" s="127" customFormat="1" ht="11.25">
      <c r="A94" s="159" t="s">
        <v>19</v>
      </c>
      <c r="B94" s="128">
        <v>120275.15</v>
      </c>
      <c r="C94" s="127">
        <v>103862</v>
      </c>
      <c r="D94" s="127">
        <v>111313</v>
      </c>
      <c r="E94" s="127">
        <v>103583</v>
      </c>
      <c r="F94" s="127">
        <v>116577</v>
      </c>
      <c r="G94" s="127">
        <v>100435</v>
      </c>
      <c r="H94" s="127">
        <v>111394</v>
      </c>
      <c r="I94" s="127">
        <v>97254</v>
      </c>
      <c r="J94" s="127">
        <v>78305.16</v>
      </c>
      <c r="K94" s="127">
        <v>92338</v>
      </c>
      <c r="L94" s="127">
        <v>88233</v>
      </c>
      <c r="M94" s="127">
        <v>99214</v>
      </c>
      <c r="N94" s="126">
        <v>114536</v>
      </c>
    </row>
    <row r="95" spans="1:14" s="127" customFormat="1" ht="11.25">
      <c r="A95" s="159" t="s">
        <v>68</v>
      </c>
      <c r="B95" s="128">
        <v>1089128.29</v>
      </c>
      <c r="C95" s="127">
        <v>1011214</v>
      </c>
      <c r="D95" s="127">
        <v>1150656</v>
      </c>
      <c r="E95" s="127">
        <v>1073247</v>
      </c>
      <c r="F95" s="127">
        <v>1149475</v>
      </c>
      <c r="G95" s="127">
        <v>929392</v>
      </c>
      <c r="H95" s="127">
        <v>1173468</v>
      </c>
      <c r="I95" s="127">
        <v>1200050</v>
      </c>
      <c r="J95" s="127">
        <v>980114.17</v>
      </c>
      <c r="K95" s="127">
        <v>917728</v>
      </c>
      <c r="L95" s="127">
        <v>1122765</v>
      </c>
      <c r="M95" s="127">
        <v>843786</v>
      </c>
      <c r="N95" s="126">
        <v>1070128</v>
      </c>
    </row>
    <row r="96" spans="1:14" s="127" customFormat="1" ht="11.25">
      <c r="A96" s="159" t="s">
        <v>20</v>
      </c>
      <c r="B96" s="128">
        <v>57332</v>
      </c>
      <c r="C96" s="127">
        <v>57332</v>
      </c>
      <c r="D96" s="127">
        <v>59500</v>
      </c>
      <c r="E96" s="127">
        <v>57322</v>
      </c>
      <c r="F96" s="127">
        <v>61000</v>
      </c>
      <c r="G96" s="127">
        <v>62134</v>
      </c>
      <c r="H96" s="127">
        <v>58087</v>
      </c>
      <c r="I96" s="127">
        <v>60000</v>
      </c>
      <c r="J96" s="127">
        <v>65000</v>
      </c>
      <c r="K96" s="127">
        <v>60000</v>
      </c>
      <c r="L96" s="127">
        <v>60000</v>
      </c>
      <c r="M96" s="127">
        <v>60000</v>
      </c>
      <c r="N96" s="126">
        <v>60000</v>
      </c>
    </row>
    <row r="97" spans="1:14" ht="11.25">
      <c r="A97" s="28" t="s">
        <v>86</v>
      </c>
      <c r="B97" s="27">
        <f>B95/B96</f>
        <v>18.996865450359312</v>
      </c>
      <c r="C97" s="125">
        <v>18</v>
      </c>
      <c r="N97" s="126"/>
    </row>
    <row r="98" spans="1:14" ht="11.25">
      <c r="A98" s="28" t="s">
        <v>21</v>
      </c>
      <c r="B98" s="126"/>
      <c r="N98" s="126"/>
    </row>
    <row r="99" spans="1:14" ht="11.25">
      <c r="A99" s="28" t="s">
        <v>22</v>
      </c>
      <c r="B99" s="126">
        <v>35663</v>
      </c>
      <c r="C99" s="125">
        <v>34411</v>
      </c>
      <c r="D99" s="125">
        <v>40858</v>
      </c>
      <c r="E99" s="125">
        <v>41997</v>
      </c>
      <c r="F99" s="125">
        <v>41056</v>
      </c>
      <c r="G99" s="125">
        <v>37074</v>
      </c>
      <c r="H99" s="125">
        <v>41179</v>
      </c>
      <c r="I99" s="125">
        <v>46649</v>
      </c>
      <c r="J99" s="125">
        <v>40033</v>
      </c>
      <c r="K99" s="125">
        <v>28188</v>
      </c>
      <c r="L99" s="125">
        <v>53929</v>
      </c>
      <c r="M99" s="125">
        <v>28511</v>
      </c>
      <c r="N99" s="126">
        <v>31411</v>
      </c>
    </row>
    <row r="100" spans="1:2" ht="11.25">
      <c r="A100" s="28" t="s">
        <v>23</v>
      </c>
      <c r="B100" s="126"/>
    </row>
    <row r="101" spans="1:2" ht="11.25">
      <c r="A101" s="28" t="s">
        <v>24</v>
      </c>
      <c r="B101" s="126"/>
    </row>
    <row r="102" spans="1:2" ht="11.25">
      <c r="A102" s="28" t="s">
        <v>25</v>
      </c>
      <c r="B102" s="126"/>
    </row>
    <row r="103" spans="1:2" ht="11.25">
      <c r="A103" s="28"/>
      <c r="B103" s="126"/>
    </row>
    <row r="104" spans="1:2" ht="11.25">
      <c r="A104" s="152" t="s">
        <v>248</v>
      </c>
      <c r="B104" s="126"/>
    </row>
    <row r="105" spans="1:2" ht="11.25">
      <c r="A105" s="28" t="s">
        <v>18</v>
      </c>
      <c r="B105" s="126"/>
    </row>
    <row r="106" spans="1:2" ht="11.25">
      <c r="A106" s="28" t="s">
        <v>249</v>
      </c>
      <c r="B106" s="126"/>
    </row>
    <row r="107" spans="1:2" ht="11.25">
      <c r="A107" s="28" t="s">
        <v>20</v>
      </c>
      <c r="B107" s="126"/>
    </row>
    <row r="108" spans="1:2" ht="11.25">
      <c r="A108" s="28" t="s">
        <v>26</v>
      </c>
      <c r="B108" s="126"/>
    </row>
    <row r="109" spans="1:2" ht="11.25">
      <c r="A109" s="28" t="s">
        <v>23</v>
      </c>
      <c r="B109" s="126"/>
    </row>
    <row r="110" spans="1:2" ht="11.25">
      <c r="A110" s="28" t="s">
        <v>250</v>
      </c>
      <c r="B110" s="126"/>
    </row>
    <row r="111" spans="1:2" ht="11.25">
      <c r="A111" s="28" t="s">
        <v>251</v>
      </c>
      <c r="B111" s="126"/>
    </row>
    <row r="112" spans="1:2" ht="11.25">
      <c r="A112" s="28"/>
      <c r="B112" s="126"/>
    </row>
    <row r="113" spans="1:14" s="124" customFormat="1" ht="18.75">
      <c r="A113" s="153" t="s">
        <v>3</v>
      </c>
      <c r="B113" s="160">
        <v>2000</v>
      </c>
      <c r="C113" s="160">
        <v>2001</v>
      </c>
      <c r="D113" s="155">
        <v>2002</v>
      </c>
      <c r="E113" s="155">
        <v>2003</v>
      </c>
      <c r="F113" s="155">
        <v>2004</v>
      </c>
      <c r="G113" s="155">
        <v>2005</v>
      </c>
      <c r="H113" s="155">
        <v>2006</v>
      </c>
      <c r="I113" s="155">
        <v>2007</v>
      </c>
      <c r="J113" s="155">
        <v>2008</v>
      </c>
      <c r="K113" s="150">
        <v>2009</v>
      </c>
      <c r="L113" s="150">
        <v>2010</v>
      </c>
      <c r="M113" s="150">
        <v>2011</v>
      </c>
      <c r="N113" s="150" t="s">
        <v>306</v>
      </c>
    </row>
    <row r="114" spans="1:2" ht="11.25">
      <c r="A114" s="161" t="s">
        <v>252</v>
      </c>
      <c r="B114" s="126"/>
    </row>
    <row r="115" spans="1:2" ht="11.25">
      <c r="A115" s="162"/>
      <c r="B115" s="126"/>
    </row>
    <row r="116" spans="1:2" ht="11.25">
      <c r="A116" s="152" t="s">
        <v>27</v>
      </c>
      <c r="B116" s="126"/>
    </row>
    <row r="117" spans="1:14" ht="11.25">
      <c r="A117" s="28" t="s">
        <v>225</v>
      </c>
      <c r="B117" s="126">
        <v>4068050</v>
      </c>
      <c r="C117" s="125">
        <v>3855042</v>
      </c>
      <c r="D117" s="125">
        <v>4221693</v>
      </c>
      <c r="E117" s="125">
        <v>2469900</v>
      </c>
      <c r="F117" s="125">
        <v>3786800</v>
      </c>
      <c r="G117" s="125">
        <v>2007300</v>
      </c>
      <c r="H117" s="125">
        <v>3259405</v>
      </c>
      <c r="I117" s="125">
        <v>3221665</v>
      </c>
      <c r="J117" s="125">
        <v>3809547</v>
      </c>
      <c r="K117" s="125">
        <v>3355500</v>
      </c>
      <c r="L117" s="125">
        <v>3725499</v>
      </c>
      <c r="M117" s="125">
        <v>2698000</v>
      </c>
      <c r="N117" s="126">
        <v>4051210</v>
      </c>
    </row>
    <row r="118" spans="1:14" ht="11.25">
      <c r="A118" s="28" t="s">
        <v>238</v>
      </c>
      <c r="B118" s="126">
        <v>184</v>
      </c>
      <c r="C118" s="125">
        <v>161</v>
      </c>
      <c r="D118" s="125">
        <v>170</v>
      </c>
      <c r="E118" s="125">
        <v>154</v>
      </c>
      <c r="F118" s="125">
        <v>143</v>
      </c>
      <c r="G118" s="125">
        <v>97</v>
      </c>
      <c r="H118" s="125">
        <v>128</v>
      </c>
      <c r="I118" s="125">
        <v>129</v>
      </c>
      <c r="J118" s="125">
        <v>147.78</v>
      </c>
      <c r="K118" s="125">
        <v>153</v>
      </c>
      <c r="L118" s="125">
        <v>167</v>
      </c>
      <c r="M118" s="125">
        <v>126</v>
      </c>
      <c r="N118" s="126">
        <v>148</v>
      </c>
    </row>
    <row r="119" spans="1:14" ht="11.25">
      <c r="A119" s="28" t="s">
        <v>245</v>
      </c>
      <c r="B119" s="27">
        <f>B117/B118</f>
        <v>22108.967391304348</v>
      </c>
      <c r="C119" s="27">
        <f>C117/C118</f>
        <v>23944.360248447207</v>
      </c>
      <c r="D119" s="125">
        <v>24833</v>
      </c>
      <c r="E119" s="125">
        <f aca="true" t="shared" si="19" ref="E119:J119">E117/E118</f>
        <v>16038.311688311689</v>
      </c>
      <c r="F119" s="125">
        <f t="shared" si="19"/>
        <v>26481.11888111888</v>
      </c>
      <c r="G119" s="125">
        <f t="shared" si="19"/>
        <v>20693.81443298969</v>
      </c>
      <c r="H119" s="125">
        <f t="shared" si="19"/>
        <v>25464.1015625</v>
      </c>
      <c r="I119" s="125">
        <f t="shared" si="19"/>
        <v>24974.147286821706</v>
      </c>
      <c r="J119" s="125">
        <f t="shared" si="19"/>
        <v>25778.501827040196</v>
      </c>
      <c r="K119" s="125">
        <f>K117/K118</f>
        <v>21931.37254901961</v>
      </c>
      <c r="L119" s="125">
        <f>L117/L118</f>
        <v>22308.377245508982</v>
      </c>
      <c r="M119" s="125">
        <f>M117/M118</f>
        <v>21412.698412698413</v>
      </c>
      <c r="N119" s="125">
        <f>N117/N118</f>
        <v>27373.04054054054</v>
      </c>
    </row>
    <row r="120" spans="1:2" ht="11.25">
      <c r="A120" s="28"/>
      <c r="B120" s="126"/>
    </row>
    <row r="121" spans="1:2" ht="11.25">
      <c r="A121" s="28"/>
      <c r="B121" s="126"/>
    </row>
    <row r="122" spans="1:2" ht="11.25">
      <c r="A122" s="152" t="s">
        <v>28</v>
      </c>
      <c r="B122" s="126"/>
    </row>
    <row r="123" spans="1:14" ht="11.25">
      <c r="A123" s="28" t="s">
        <v>225</v>
      </c>
      <c r="B123" s="126">
        <v>241500.02</v>
      </c>
      <c r="C123" s="125">
        <v>432500</v>
      </c>
      <c r="D123" s="125">
        <v>416600</v>
      </c>
      <c r="E123" s="125">
        <v>546838</v>
      </c>
      <c r="F123" s="125">
        <v>221707</v>
      </c>
      <c r="G123" s="125">
        <v>332707</v>
      </c>
      <c r="H123" s="125">
        <v>541300</v>
      </c>
      <c r="I123" s="125">
        <v>167675</v>
      </c>
      <c r="J123" s="125">
        <v>344839</v>
      </c>
      <c r="K123" s="125">
        <v>431870</v>
      </c>
      <c r="L123" s="125">
        <v>391831</v>
      </c>
      <c r="M123" s="125">
        <v>331150</v>
      </c>
      <c r="N123" s="126">
        <v>308350</v>
      </c>
    </row>
    <row r="124" spans="1:14" ht="11.25">
      <c r="A124" s="28" t="s">
        <v>238</v>
      </c>
      <c r="B124" s="126">
        <v>38.525</v>
      </c>
      <c r="C124" s="125">
        <v>33</v>
      </c>
      <c r="D124" s="125">
        <v>38</v>
      </c>
      <c r="E124" s="125">
        <v>63</v>
      </c>
      <c r="F124" s="125">
        <v>36</v>
      </c>
      <c r="G124" s="125">
        <v>45</v>
      </c>
      <c r="H124" s="125">
        <v>66</v>
      </c>
      <c r="I124" s="125">
        <v>26</v>
      </c>
      <c r="J124" s="125">
        <v>43.8</v>
      </c>
      <c r="K124" s="125">
        <v>60</v>
      </c>
      <c r="L124" s="125">
        <v>58</v>
      </c>
      <c r="M124" s="125">
        <v>52</v>
      </c>
      <c r="N124" s="126">
        <v>50</v>
      </c>
    </row>
    <row r="125" spans="1:14" ht="11.25">
      <c r="A125" s="28" t="s">
        <v>245</v>
      </c>
      <c r="B125" s="27">
        <f>B123/B124</f>
        <v>6268.657235561323</v>
      </c>
      <c r="C125" s="27">
        <f>C123/C124</f>
        <v>13106.060606060606</v>
      </c>
      <c r="D125" s="125">
        <v>11109</v>
      </c>
      <c r="E125" s="125">
        <f aca="true" t="shared" si="20" ref="E125:J125">E123/E124</f>
        <v>8679.968253968254</v>
      </c>
      <c r="F125" s="125">
        <f t="shared" si="20"/>
        <v>6158.527777777777</v>
      </c>
      <c r="G125" s="125">
        <f t="shared" si="20"/>
        <v>7393.488888888889</v>
      </c>
      <c r="H125" s="125">
        <f t="shared" si="20"/>
        <v>8201.515151515152</v>
      </c>
      <c r="I125" s="125">
        <f t="shared" si="20"/>
        <v>6449.038461538462</v>
      </c>
      <c r="J125" s="125">
        <f t="shared" si="20"/>
        <v>7873.036529680366</v>
      </c>
      <c r="K125" s="125">
        <f>K123/K124</f>
        <v>7197.833333333333</v>
      </c>
      <c r="L125" s="125">
        <f>L123/L124</f>
        <v>6755.706896551724</v>
      </c>
      <c r="M125" s="125">
        <f>M123/M124</f>
        <v>6368.2692307692305</v>
      </c>
      <c r="N125" s="125">
        <f>N123/N124</f>
        <v>6167</v>
      </c>
    </row>
    <row r="126" spans="1:2" ht="11.25">
      <c r="A126" s="28"/>
      <c r="B126" s="126"/>
    </row>
    <row r="127" spans="1:2" ht="11.25">
      <c r="A127" s="152" t="s">
        <v>253</v>
      </c>
      <c r="B127" s="126"/>
    </row>
    <row r="128" spans="1:14" ht="11.25">
      <c r="A128" s="28" t="s">
        <v>225</v>
      </c>
      <c r="B128" s="126">
        <v>358814</v>
      </c>
      <c r="C128" s="125">
        <v>817591</v>
      </c>
      <c r="D128" s="125">
        <v>446438</v>
      </c>
      <c r="E128" s="125">
        <v>579839</v>
      </c>
      <c r="F128" s="125">
        <v>407680</v>
      </c>
      <c r="G128" s="125">
        <v>606521</v>
      </c>
      <c r="H128" s="125">
        <v>282430</v>
      </c>
      <c r="I128" s="125">
        <v>315896</v>
      </c>
      <c r="J128" s="125">
        <v>334000</v>
      </c>
      <c r="K128" s="125">
        <v>625697</v>
      </c>
      <c r="L128" s="125">
        <v>267995</v>
      </c>
      <c r="M128" s="125">
        <v>706537</v>
      </c>
      <c r="N128" s="126">
        <v>383493</v>
      </c>
    </row>
    <row r="129" spans="1:14" ht="11.25">
      <c r="A129" s="28" t="s">
        <v>238</v>
      </c>
      <c r="B129" s="126">
        <v>41</v>
      </c>
      <c r="C129" s="125">
        <v>195</v>
      </c>
      <c r="D129" s="125">
        <v>80.5</v>
      </c>
      <c r="E129" s="125">
        <v>72</v>
      </c>
      <c r="F129" s="125">
        <v>58</v>
      </c>
      <c r="G129" s="125">
        <v>49</v>
      </c>
      <c r="H129" s="125">
        <v>48.8</v>
      </c>
      <c r="I129" s="125">
        <v>31.6</v>
      </c>
      <c r="J129" s="125">
        <v>24.2</v>
      </c>
      <c r="K129" s="125">
        <v>54</v>
      </c>
      <c r="L129" s="125">
        <v>52</v>
      </c>
      <c r="M129" s="125">
        <v>78</v>
      </c>
      <c r="N129" s="126">
        <v>61</v>
      </c>
    </row>
    <row r="130" spans="1:14" ht="11.25">
      <c r="A130" s="28" t="s">
        <v>245</v>
      </c>
      <c r="B130" s="27">
        <f>B128/B129</f>
        <v>8751.560975609756</v>
      </c>
      <c r="C130" s="27">
        <f>C128/C129</f>
        <v>4192.774358974359</v>
      </c>
      <c r="D130" s="125">
        <v>5546</v>
      </c>
      <c r="E130" s="125">
        <f aca="true" t="shared" si="21" ref="E130:J130">E128/E129</f>
        <v>8053.319444444444</v>
      </c>
      <c r="F130" s="125">
        <f t="shared" si="21"/>
        <v>7028.9655172413795</v>
      </c>
      <c r="G130" s="125">
        <f t="shared" si="21"/>
        <v>12377.979591836734</v>
      </c>
      <c r="H130" s="125">
        <f t="shared" si="21"/>
        <v>5787.5</v>
      </c>
      <c r="I130" s="125">
        <f t="shared" si="21"/>
        <v>9996.708860759492</v>
      </c>
      <c r="J130" s="125">
        <f t="shared" si="21"/>
        <v>13801.652892561984</v>
      </c>
      <c r="K130" s="125">
        <f>K128/K129</f>
        <v>11586.981481481482</v>
      </c>
      <c r="L130" s="125">
        <f>L128/L129</f>
        <v>5153.75</v>
      </c>
      <c r="M130" s="125">
        <f>M128/M129</f>
        <v>9058.166666666666</v>
      </c>
      <c r="N130" s="125">
        <f>N128/N129</f>
        <v>6286.770491803279</v>
      </c>
    </row>
    <row r="131" spans="1:2" ht="11.25">
      <c r="A131" s="28"/>
      <c r="B131" s="126"/>
    </row>
    <row r="132" spans="1:2" ht="11.25">
      <c r="A132" s="152" t="s">
        <v>29</v>
      </c>
      <c r="B132" s="126"/>
    </row>
    <row r="133" spans="1:14" ht="11.25">
      <c r="A133" s="28" t="s">
        <v>225</v>
      </c>
      <c r="B133" s="126">
        <v>671250</v>
      </c>
      <c r="C133" s="125">
        <v>423800</v>
      </c>
      <c r="D133" s="125">
        <v>549680</v>
      </c>
      <c r="E133" s="125">
        <v>239070</v>
      </c>
      <c r="F133" s="125">
        <v>111645</v>
      </c>
      <c r="G133" s="125">
        <v>34930</v>
      </c>
      <c r="H133" s="125">
        <v>172400</v>
      </c>
      <c r="I133" s="125">
        <v>49450</v>
      </c>
      <c r="J133" s="125">
        <v>65415</v>
      </c>
      <c r="K133" s="125">
        <v>64343</v>
      </c>
      <c r="L133" s="125">
        <v>84374</v>
      </c>
      <c r="M133" s="125">
        <v>105980</v>
      </c>
      <c r="N133" s="126">
        <v>50475</v>
      </c>
    </row>
    <row r="134" spans="1:14" ht="11.25">
      <c r="A134" s="28" t="s">
        <v>238</v>
      </c>
      <c r="B134" s="126">
        <v>61.75</v>
      </c>
      <c r="C134" s="125">
        <v>58</v>
      </c>
      <c r="D134" s="125">
        <v>73</v>
      </c>
      <c r="E134" s="125">
        <v>43</v>
      </c>
      <c r="F134" s="125">
        <v>23</v>
      </c>
      <c r="G134" s="125">
        <v>15</v>
      </c>
      <c r="H134" s="125">
        <v>31</v>
      </c>
      <c r="I134" s="125">
        <v>16</v>
      </c>
      <c r="J134" s="125">
        <v>26.38</v>
      </c>
      <c r="K134" s="125">
        <v>25</v>
      </c>
      <c r="L134" s="125">
        <v>24</v>
      </c>
      <c r="M134" s="125">
        <v>66</v>
      </c>
      <c r="N134" s="126">
        <v>20</v>
      </c>
    </row>
    <row r="135" spans="1:14" ht="11.25">
      <c r="A135" s="28" t="s">
        <v>245</v>
      </c>
      <c r="B135" s="27">
        <f>B133/B134</f>
        <v>10870.445344129555</v>
      </c>
      <c r="C135" s="27">
        <f>C133/C134</f>
        <v>7306.896551724138</v>
      </c>
      <c r="D135" s="125">
        <v>7530</v>
      </c>
      <c r="E135" s="125">
        <f aca="true" t="shared" si="22" ref="E135:J135">E133/E134</f>
        <v>5559.767441860465</v>
      </c>
      <c r="F135" s="125">
        <f t="shared" si="22"/>
        <v>4854.130434782609</v>
      </c>
      <c r="G135" s="125">
        <f t="shared" si="22"/>
        <v>2328.6666666666665</v>
      </c>
      <c r="H135" s="125">
        <f t="shared" si="22"/>
        <v>5561.290322580645</v>
      </c>
      <c r="I135" s="125">
        <f t="shared" si="22"/>
        <v>3090.625</v>
      </c>
      <c r="J135" s="125">
        <f t="shared" si="22"/>
        <v>2479.7194844579226</v>
      </c>
      <c r="K135" s="125">
        <f>K133/K134</f>
        <v>2573.72</v>
      </c>
      <c r="L135" s="125">
        <f>L133/L134</f>
        <v>3515.5833333333335</v>
      </c>
      <c r="M135" s="125">
        <f>M133/M134</f>
        <v>1605.7575757575758</v>
      </c>
      <c r="N135" s="125">
        <f>N133/N134</f>
        <v>2523.75</v>
      </c>
    </row>
    <row r="136" spans="1:2" ht="11.25">
      <c r="A136" s="28"/>
      <c r="B136" s="126"/>
    </row>
    <row r="137" spans="1:2" ht="11.25">
      <c r="A137" s="152" t="s">
        <v>30</v>
      </c>
      <c r="B137" s="126"/>
    </row>
    <row r="138" spans="1:14" ht="11.25">
      <c r="A138" s="28" t="s">
        <v>225</v>
      </c>
      <c r="B138" s="126">
        <v>324046</v>
      </c>
      <c r="C138" s="125">
        <v>304250</v>
      </c>
      <c r="D138" s="125">
        <v>197748</v>
      </c>
      <c r="E138" s="125">
        <v>202701</v>
      </c>
      <c r="F138" s="125">
        <v>128300</v>
      </c>
      <c r="G138" s="125">
        <v>200760</v>
      </c>
      <c r="H138" s="125">
        <v>48100</v>
      </c>
      <c r="I138" s="125">
        <v>122500</v>
      </c>
      <c r="J138" s="125">
        <v>302023</v>
      </c>
      <c r="K138" s="125">
        <v>413360</v>
      </c>
      <c r="L138" s="125">
        <v>237960</v>
      </c>
      <c r="M138" s="125">
        <v>266500</v>
      </c>
      <c r="N138" s="126">
        <v>45000</v>
      </c>
    </row>
    <row r="139" spans="1:14" ht="11.25">
      <c r="A139" s="28" t="s">
        <v>238</v>
      </c>
      <c r="B139" s="126">
        <v>31</v>
      </c>
      <c r="C139" s="125">
        <v>27</v>
      </c>
      <c r="D139" s="125">
        <v>30.5</v>
      </c>
      <c r="E139" s="125">
        <v>66</v>
      </c>
      <c r="F139" s="125">
        <v>29</v>
      </c>
      <c r="G139" s="125">
        <v>45</v>
      </c>
      <c r="H139" s="125">
        <v>37</v>
      </c>
      <c r="I139" s="125">
        <v>27</v>
      </c>
      <c r="J139" s="125">
        <v>59</v>
      </c>
      <c r="K139" s="125">
        <v>103</v>
      </c>
      <c r="L139" s="125">
        <v>75</v>
      </c>
      <c r="M139" s="125">
        <v>77</v>
      </c>
      <c r="N139" s="126">
        <v>45</v>
      </c>
    </row>
    <row r="140" spans="1:14" ht="11.25">
      <c r="A140" s="28" t="s">
        <v>245</v>
      </c>
      <c r="B140" s="27">
        <f>B138/B139</f>
        <v>10453.09677419355</v>
      </c>
      <c r="C140" s="27">
        <f>C138/C139</f>
        <v>11268.518518518518</v>
      </c>
      <c r="D140" s="125">
        <v>6484</v>
      </c>
      <c r="E140" s="125">
        <f aca="true" t="shared" si="23" ref="E140:J140">E138/E139</f>
        <v>3071.2272727272725</v>
      </c>
      <c r="F140" s="125">
        <f t="shared" si="23"/>
        <v>4424.137931034483</v>
      </c>
      <c r="G140" s="125">
        <f t="shared" si="23"/>
        <v>4461.333333333333</v>
      </c>
      <c r="H140" s="125">
        <f t="shared" si="23"/>
        <v>1300</v>
      </c>
      <c r="I140" s="125">
        <f t="shared" si="23"/>
        <v>4537.037037037037</v>
      </c>
      <c r="J140" s="125">
        <f t="shared" si="23"/>
        <v>5119.033898305085</v>
      </c>
      <c r="K140" s="125">
        <f>K138/K139</f>
        <v>4013.2038834951454</v>
      </c>
      <c r="L140" s="125">
        <f>L138/L139</f>
        <v>3172.8</v>
      </c>
      <c r="M140" s="125">
        <f>M138/M139</f>
        <v>3461.038961038961</v>
      </c>
      <c r="N140" s="125">
        <f>N138/N139</f>
        <v>1000</v>
      </c>
    </row>
    <row r="141" spans="1:2" ht="11.25">
      <c r="A141" s="28"/>
      <c r="B141" s="126"/>
    </row>
    <row r="142" spans="1:2" ht="11.25">
      <c r="A142" s="152" t="s">
        <v>65</v>
      </c>
      <c r="B142" s="126"/>
    </row>
    <row r="143" spans="1:14" ht="11.25">
      <c r="A143" s="28" t="s">
        <v>225</v>
      </c>
      <c r="B143" s="126">
        <v>600000</v>
      </c>
      <c r="C143" s="125">
        <v>771600</v>
      </c>
      <c r="D143" s="125">
        <v>733692</v>
      </c>
      <c r="E143" s="125">
        <v>493700</v>
      </c>
      <c r="F143" s="125">
        <v>350965</v>
      </c>
      <c r="G143" s="125">
        <v>249900</v>
      </c>
      <c r="H143" s="125">
        <v>548750</v>
      </c>
      <c r="I143" s="125">
        <v>114000</v>
      </c>
      <c r="J143" s="125">
        <v>246264</v>
      </c>
      <c r="K143" s="125">
        <v>102660</v>
      </c>
      <c r="L143" s="125">
        <v>174960</v>
      </c>
      <c r="M143" s="125">
        <v>420602</v>
      </c>
      <c r="N143" s="126">
        <v>94407</v>
      </c>
    </row>
    <row r="144" spans="1:14" ht="11.25">
      <c r="A144" s="28" t="s">
        <v>238</v>
      </c>
      <c r="B144" s="126">
        <v>60</v>
      </c>
      <c r="C144" s="125">
        <v>85</v>
      </c>
      <c r="D144" s="125">
        <v>75</v>
      </c>
      <c r="E144" s="125">
        <v>64</v>
      </c>
      <c r="F144" s="125">
        <v>55</v>
      </c>
      <c r="G144" s="125">
        <v>34</v>
      </c>
      <c r="H144" s="125">
        <v>78</v>
      </c>
      <c r="I144" s="125">
        <v>18</v>
      </c>
      <c r="J144" s="125">
        <v>53.25</v>
      </c>
      <c r="K144" s="125">
        <v>19</v>
      </c>
      <c r="L144" s="125">
        <v>45</v>
      </c>
      <c r="M144" s="125">
        <v>66</v>
      </c>
      <c r="N144" s="126">
        <v>25</v>
      </c>
    </row>
    <row r="145" spans="1:14" ht="11.25">
      <c r="A145" s="28" t="s">
        <v>245</v>
      </c>
      <c r="B145" s="126">
        <v>10000</v>
      </c>
      <c r="C145" s="125">
        <f>C143/C144</f>
        <v>9077.64705882353</v>
      </c>
      <c r="D145" s="125">
        <v>9783</v>
      </c>
      <c r="E145" s="125">
        <f aca="true" t="shared" si="24" ref="E145:J145">E143/E144</f>
        <v>7714.0625</v>
      </c>
      <c r="F145" s="125">
        <f t="shared" si="24"/>
        <v>6381.181818181818</v>
      </c>
      <c r="G145" s="125">
        <f t="shared" si="24"/>
        <v>7350</v>
      </c>
      <c r="H145" s="125">
        <f t="shared" si="24"/>
        <v>7035.25641025641</v>
      </c>
      <c r="I145" s="125">
        <f t="shared" si="24"/>
        <v>6333.333333333333</v>
      </c>
      <c r="J145" s="125">
        <f t="shared" si="24"/>
        <v>4624.6760563380285</v>
      </c>
      <c r="K145" s="125">
        <f>K143/K144</f>
        <v>5403.1578947368425</v>
      </c>
      <c r="L145" s="125">
        <f>L143/L144</f>
        <v>3888</v>
      </c>
      <c r="M145" s="125">
        <f>M143/M144</f>
        <v>6372.757575757576</v>
      </c>
      <c r="N145" s="125">
        <f>N143/N144</f>
        <v>3776.28</v>
      </c>
    </row>
    <row r="146" spans="1:2" ht="11.25">
      <c r="A146" s="28"/>
      <c r="B146" s="126"/>
    </row>
    <row r="147" spans="1:2" ht="11.25">
      <c r="A147" s="152" t="s">
        <v>254</v>
      </c>
      <c r="B147" s="126"/>
    </row>
    <row r="148" spans="1:14" ht="11.25">
      <c r="A148" s="28" t="s">
        <v>225</v>
      </c>
      <c r="B148" s="126">
        <v>1121298.4</v>
      </c>
      <c r="C148" s="125">
        <v>884500</v>
      </c>
      <c r="D148" s="125">
        <v>1183190</v>
      </c>
      <c r="E148" s="125">
        <v>930284</v>
      </c>
      <c r="F148" s="125">
        <v>695553</v>
      </c>
      <c r="G148" s="125">
        <v>632600</v>
      </c>
      <c r="H148" s="125">
        <v>1014338</v>
      </c>
      <c r="I148" s="125">
        <v>1107609</v>
      </c>
      <c r="J148" s="125">
        <v>1070387</v>
      </c>
      <c r="K148" s="125">
        <v>1185429</v>
      </c>
      <c r="L148" s="125">
        <v>1538785</v>
      </c>
      <c r="M148" s="125">
        <v>1292820</v>
      </c>
      <c r="N148" s="126">
        <v>1570025</v>
      </c>
    </row>
    <row r="149" spans="1:14" ht="11.25">
      <c r="A149" s="28" t="s">
        <v>238</v>
      </c>
      <c r="B149" s="126">
        <v>147.75</v>
      </c>
      <c r="C149" s="125">
        <v>97</v>
      </c>
      <c r="D149" s="125">
        <v>125.5</v>
      </c>
      <c r="E149" s="125">
        <v>131</v>
      </c>
      <c r="F149" s="125">
        <v>97</v>
      </c>
      <c r="G149" s="125">
        <v>74</v>
      </c>
      <c r="H149" s="125">
        <v>88.6</v>
      </c>
      <c r="I149" s="125">
        <v>86.8</v>
      </c>
      <c r="J149" s="125">
        <v>83.78</v>
      </c>
      <c r="K149" s="125">
        <v>94</v>
      </c>
      <c r="L149" s="125">
        <v>130</v>
      </c>
      <c r="M149" s="125">
        <v>97</v>
      </c>
      <c r="N149" s="126">
        <v>103</v>
      </c>
    </row>
    <row r="150" spans="1:14" ht="11.25">
      <c r="A150" s="28" t="s">
        <v>245</v>
      </c>
      <c r="B150" s="27">
        <f>B148/B149</f>
        <v>7589.160067681894</v>
      </c>
      <c r="C150" s="27">
        <f>C148/C149</f>
        <v>9118.556701030928</v>
      </c>
      <c r="D150" s="125">
        <v>9428</v>
      </c>
      <c r="E150" s="125">
        <f aca="true" t="shared" si="25" ref="E150:J150">E148/E149</f>
        <v>7101.404580152672</v>
      </c>
      <c r="F150" s="125">
        <f t="shared" si="25"/>
        <v>7170.649484536082</v>
      </c>
      <c r="G150" s="125">
        <f t="shared" si="25"/>
        <v>8548.648648648648</v>
      </c>
      <c r="H150" s="125">
        <f t="shared" si="25"/>
        <v>11448.510158013545</v>
      </c>
      <c r="I150" s="125">
        <f t="shared" si="25"/>
        <v>12760.472350230415</v>
      </c>
      <c r="J150" s="125">
        <f t="shared" si="25"/>
        <v>12776.163762234424</v>
      </c>
      <c r="K150" s="125">
        <f>K148/K149</f>
        <v>12610.946808510638</v>
      </c>
      <c r="L150" s="125">
        <f>L148/L149</f>
        <v>11836.807692307691</v>
      </c>
      <c r="M150" s="125">
        <f>M148/M149</f>
        <v>13328.041237113403</v>
      </c>
      <c r="N150" s="125">
        <f>N148/N149</f>
        <v>15242.961165048544</v>
      </c>
    </row>
    <row r="151" spans="1:2" ht="11.25">
      <c r="A151" s="28"/>
      <c r="B151" s="126"/>
    </row>
    <row r="152" spans="1:2" ht="11.25">
      <c r="A152" s="152" t="s">
        <v>31</v>
      </c>
      <c r="B152" s="126"/>
    </row>
    <row r="153" spans="1:14" ht="11.25">
      <c r="A153" s="28" t="s">
        <v>225</v>
      </c>
      <c r="B153" s="126">
        <v>4922945</v>
      </c>
      <c r="C153" s="125">
        <v>3112746</v>
      </c>
      <c r="D153" s="125">
        <v>3154500</v>
      </c>
      <c r="E153" s="125">
        <v>2766660</v>
      </c>
      <c r="F153" s="125">
        <v>1301617</v>
      </c>
      <c r="G153" s="125">
        <v>1191179</v>
      </c>
      <c r="H153" s="125">
        <v>2055119</v>
      </c>
      <c r="I153" s="125">
        <v>1590597</v>
      </c>
      <c r="J153" s="125">
        <v>1430137</v>
      </c>
      <c r="K153" s="125">
        <v>1854888</v>
      </c>
      <c r="L153" s="125">
        <v>2063656</v>
      </c>
      <c r="M153" s="125">
        <v>1559000</v>
      </c>
      <c r="N153" s="126">
        <v>1809488</v>
      </c>
    </row>
    <row r="154" spans="1:14" ht="11.25">
      <c r="A154" s="28" t="s">
        <v>238</v>
      </c>
      <c r="B154" s="126">
        <v>246</v>
      </c>
      <c r="C154" s="125">
        <v>235</v>
      </c>
      <c r="D154" s="125">
        <v>154.5</v>
      </c>
      <c r="E154" s="125">
        <v>147</v>
      </c>
      <c r="F154" s="125">
        <v>84</v>
      </c>
      <c r="G154" s="125">
        <v>69</v>
      </c>
      <c r="H154" s="125">
        <v>116</v>
      </c>
      <c r="I154" s="125">
        <v>88</v>
      </c>
      <c r="J154" s="125">
        <v>80.5</v>
      </c>
      <c r="K154" s="125">
        <v>96</v>
      </c>
      <c r="L154" s="125">
        <v>135</v>
      </c>
      <c r="M154" s="125">
        <v>103</v>
      </c>
      <c r="N154" s="126">
        <v>107</v>
      </c>
    </row>
    <row r="155" spans="1:14" ht="11.25">
      <c r="A155" s="28" t="s">
        <v>245</v>
      </c>
      <c r="B155" s="27">
        <f>B153/B154</f>
        <v>20011.97154471545</v>
      </c>
      <c r="C155" s="27">
        <f>C153/C154</f>
        <v>13245.727659574468</v>
      </c>
      <c r="D155" s="125">
        <v>20417</v>
      </c>
      <c r="E155" s="125">
        <f aca="true" t="shared" si="26" ref="E155:J155">E153/E154</f>
        <v>18820.816326530614</v>
      </c>
      <c r="F155" s="125">
        <f t="shared" si="26"/>
        <v>15495.440476190477</v>
      </c>
      <c r="G155" s="125">
        <f t="shared" si="26"/>
        <v>17263.463768115944</v>
      </c>
      <c r="H155" s="125">
        <f t="shared" si="26"/>
        <v>17716.543103448275</v>
      </c>
      <c r="I155" s="125">
        <f t="shared" si="26"/>
        <v>18074.965909090908</v>
      </c>
      <c r="J155" s="125">
        <f t="shared" si="26"/>
        <v>17765.67701863354</v>
      </c>
      <c r="K155" s="125">
        <f>K153/K154</f>
        <v>19321.75</v>
      </c>
      <c r="L155" s="125">
        <f>L153/L154</f>
        <v>15286.340740740741</v>
      </c>
      <c r="M155" s="125">
        <f>M153/M154</f>
        <v>15135.922330097088</v>
      </c>
      <c r="N155" s="125">
        <f>N153/N154</f>
        <v>16911.10280373832</v>
      </c>
    </row>
    <row r="156" spans="1:2" ht="11.25">
      <c r="A156" s="28"/>
      <c r="B156" s="126"/>
    </row>
    <row r="157" spans="1:2" ht="11.25">
      <c r="A157" s="152" t="s">
        <v>32</v>
      </c>
      <c r="B157" s="126"/>
    </row>
    <row r="158" spans="1:14" ht="11.25">
      <c r="A158" s="28" t="s">
        <v>225</v>
      </c>
      <c r="B158" s="126">
        <v>2725649.75</v>
      </c>
      <c r="C158" s="125">
        <v>2384000</v>
      </c>
      <c r="D158" s="125">
        <v>1387440</v>
      </c>
      <c r="E158" s="125">
        <v>1055050</v>
      </c>
      <c r="F158" s="125">
        <v>1599700</v>
      </c>
      <c r="G158" s="125">
        <v>2289900</v>
      </c>
      <c r="H158" s="125">
        <v>2580700</v>
      </c>
      <c r="I158" s="125">
        <v>1054025</v>
      </c>
      <c r="J158" s="125">
        <v>1906500</v>
      </c>
      <c r="K158" s="125">
        <v>2347150</v>
      </c>
      <c r="L158" s="125">
        <v>1809500</v>
      </c>
      <c r="M158" s="125">
        <v>2473000</v>
      </c>
      <c r="N158" s="126">
        <v>3014000</v>
      </c>
    </row>
    <row r="159" spans="1:14" ht="11.25">
      <c r="A159" s="28" t="s">
        <v>238</v>
      </c>
      <c r="B159" s="126">
        <v>284.5</v>
      </c>
      <c r="C159" s="125">
        <v>255</v>
      </c>
      <c r="D159" s="125">
        <v>208.6</v>
      </c>
      <c r="E159" s="125">
        <v>195</v>
      </c>
      <c r="F159" s="125">
        <v>132</v>
      </c>
      <c r="G159" s="125">
        <v>225</v>
      </c>
      <c r="H159" s="125">
        <v>251</v>
      </c>
      <c r="I159" s="125">
        <v>155</v>
      </c>
      <c r="J159" s="125">
        <v>165</v>
      </c>
      <c r="K159" s="125">
        <v>195</v>
      </c>
      <c r="L159" s="125">
        <v>222</v>
      </c>
      <c r="M159" s="125">
        <v>251</v>
      </c>
      <c r="N159" s="126">
        <v>277</v>
      </c>
    </row>
    <row r="160" spans="1:14" ht="11.25">
      <c r="A160" s="28" t="s">
        <v>245</v>
      </c>
      <c r="B160" s="27">
        <f>B158/B159</f>
        <v>9580.491212653778</v>
      </c>
      <c r="C160" s="125">
        <v>8625</v>
      </c>
      <c r="D160" s="125">
        <v>6651</v>
      </c>
      <c r="E160" s="125">
        <f aca="true" t="shared" si="27" ref="E160:J160">E158/E159</f>
        <v>5410.51282051282</v>
      </c>
      <c r="F160" s="125">
        <f t="shared" si="27"/>
        <v>12118.939393939394</v>
      </c>
      <c r="G160" s="125">
        <f t="shared" si="27"/>
        <v>10177.333333333334</v>
      </c>
      <c r="H160" s="125">
        <f t="shared" si="27"/>
        <v>10281.67330677291</v>
      </c>
      <c r="I160" s="125">
        <f t="shared" si="27"/>
        <v>6800.1612903225805</v>
      </c>
      <c r="J160" s="125">
        <f t="shared" si="27"/>
        <v>11554.545454545454</v>
      </c>
      <c r="K160" s="125">
        <f>K158/K159</f>
        <v>12036.666666666666</v>
      </c>
      <c r="L160" s="125">
        <f>L158/L159</f>
        <v>8150.9009009009005</v>
      </c>
      <c r="M160" s="125">
        <f>M158/M159</f>
        <v>9852.589641434262</v>
      </c>
      <c r="N160" s="125">
        <f>N158/N159</f>
        <v>10880.86642599278</v>
      </c>
    </row>
    <row r="161" spans="1:2" ht="11.25">
      <c r="A161" s="28"/>
      <c r="B161" s="126"/>
    </row>
    <row r="162" spans="1:2" ht="11.25">
      <c r="A162" s="152" t="s">
        <v>33</v>
      </c>
      <c r="B162" s="126"/>
    </row>
    <row r="163" spans="1:14" ht="11.25">
      <c r="A163" s="28" t="s">
        <v>225</v>
      </c>
      <c r="B163" s="126">
        <v>280000</v>
      </c>
      <c r="C163" s="125">
        <v>745749</v>
      </c>
      <c r="D163" s="125">
        <v>1181010</v>
      </c>
      <c r="E163" s="125">
        <v>1798065</v>
      </c>
      <c r="F163" s="125">
        <v>1304010</v>
      </c>
      <c r="G163" s="125">
        <v>2157273</v>
      </c>
      <c r="H163" s="125">
        <v>1492905</v>
      </c>
      <c r="I163" s="125">
        <v>864050</v>
      </c>
      <c r="J163" s="125">
        <v>1900050</v>
      </c>
      <c r="K163" s="125">
        <v>1528800</v>
      </c>
      <c r="L163" s="125">
        <v>1126000</v>
      </c>
      <c r="M163" s="125">
        <v>3294130</v>
      </c>
      <c r="N163" s="126">
        <v>1781188</v>
      </c>
    </row>
    <row r="164" spans="1:14" ht="11.25">
      <c r="A164" s="28" t="s">
        <v>238</v>
      </c>
      <c r="B164" s="126">
        <v>30</v>
      </c>
      <c r="C164" s="125">
        <v>155</v>
      </c>
      <c r="D164" s="125">
        <v>103</v>
      </c>
      <c r="E164" s="125">
        <v>112</v>
      </c>
      <c r="F164" s="125">
        <v>89</v>
      </c>
      <c r="G164" s="125">
        <v>88</v>
      </c>
      <c r="H164" s="125">
        <v>75</v>
      </c>
      <c r="I164" s="125">
        <v>69</v>
      </c>
      <c r="J164" s="125">
        <v>105.7</v>
      </c>
      <c r="K164" s="125">
        <v>91</v>
      </c>
      <c r="L164" s="125">
        <v>72</v>
      </c>
      <c r="M164" s="125">
        <v>120</v>
      </c>
      <c r="N164" s="126">
        <v>102</v>
      </c>
    </row>
    <row r="165" spans="1:14" ht="11.25">
      <c r="A165" s="28" t="s">
        <v>245</v>
      </c>
      <c r="B165" s="27">
        <f>B163/B164</f>
        <v>9333.333333333334</v>
      </c>
      <c r="C165" s="27">
        <f>C163/C164</f>
        <v>4811.283870967742</v>
      </c>
      <c r="D165" s="125">
        <v>11466</v>
      </c>
      <c r="E165" s="125">
        <f aca="true" t="shared" si="28" ref="E165:J165">E163/E164</f>
        <v>16054.151785714286</v>
      </c>
      <c r="F165" s="125">
        <f t="shared" si="28"/>
        <v>14651.797752808989</v>
      </c>
      <c r="G165" s="125">
        <f t="shared" si="28"/>
        <v>24514.465909090908</v>
      </c>
      <c r="H165" s="125">
        <f t="shared" si="28"/>
        <v>19905.4</v>
      </c>
      <c r="I165" s="125">
        <f t="shared" si="28"/>
        <v>12522.463768115942</v>
      </c>
      <c r="J165" s="125">
        <f t="shared" si="28"/>
        <v>17975.875118259224</v>
      </c>
      <c r="K165" s="125">
        <f>K163/K164</f>
        <v>16800</v>
      </c>
      <c r="L165" s="125">
        <f>L163/L164</f>
        <v>15638.888888888889</v>
      </c>
      <c r="M165" s="125">
        <f>M163/M164</f>
        <v>27451.083333333332</v>
      </c>
      <c r="N165" s="125">
        <f>N163/N164</f>
        <v>17462.62745098039</v>
      </c>
    </row>
    <row r="166" spans="1:2" ht="11.25">
      <c r="A166" s="28"/>
      <c r="B166" s="126"/>
    </row>
    <row r="167" spans="1:2" ht="11.25">
      <c r="A167" s="152" t="s">
        <v>34</v>
      </c>
      <c r="B167" s="126"/>
    </row>
    <row r="168" spans="1:14" ht="11.25">
      <c r="A168" s="28" t="s">
        <v>225</v>
      </c>
      <c r="B168" s="126">
        <v>348000</v>
      </c>
      <c r="C168" s="125">
        <v>294000</v>
      </c>
      <c r="D168" s="125">
        <v>231584</v>
      </c>
      <c r="E168" s="125">
        <v>502886</v>
      </c>
      <c r="F168" s="125">
        <v>569200</v>
      </c>
      <c r="G168" s="125">
        <v>484740</v>
      </c>
      <c r="H168" s="125">
        <v>239000</v>
      </c>
      <c r="I168" s="125">
        <v>452950</v>
      </c>
      <c r="J168" s="125">
        <v>463700</v>
      </c>
      <c r="K168" s="125">
        <v>709100</v>
      </c>
      <c r="L168" s="125">
        <v>690600</v>
      </c>
      <c r="M168" s="125">
        <v>639000</v>
      </c>
      <c r="N168" s="126">
        <v>656500</v>
      </c>
    </row>
    <row r="169" spans="1:14" ht="11.25">
      <c r="A169" s="28" t="s">
        <v>238</v>
      </c>
      <c r="B169" s="126">
        <v>45.5</v>
      </c>
      <c r="C169" s="125">
        <v>35</v>
      </c>
      <c r="D169" s="125">
        <v>31.78</v>
      </c>
      <c r="E169" s="125">
        <v>52</v>
      </c>
      <c r="F169" s="125">
        <v>59</v>
      </c>
      <c r="G169" s="125">
        <v>54</v>
      </c>
      <c r="H169" s="125">
        <v>29</v>
      </c>
      <c r="I169" s="125">
        <v>53</v>
      </c>
      <c r="J169" s="125">
        <v>56.5</v>
      </c>
      <c r="K169" s="125">
        <v>80</v>
      </c>
      <c r="L169" s="125">
        <v>76</v>
      </c>
      <c r="M169" s="125">
        <v>58</v>
      </c>
      <c r="N169" s="126">
        <v>67</v>
      </c>
    </row>
    <row r="170" spans="1:14" ht="11.25">
      <c r="A170" s="28" t="s">
        <v>245</v>
      </c>
      <c r="B170" s="27">
        <f>B168/B169</f>
        <v>7648.351648351649</v>
      </c>
      <c r="C170" s="27">
        <f>C168/C169</f>
        <v>8400</v>
      </c>
      <c r="D170" s="125">
        <v>7287</v>
      </c>
      <c r="E170" s="125">
        <f aca="true" t="shared" si="29" ref="E170:J170">E168/E169</f>
        <v>9670.884615384615</v>
      </c>
      <c r="F170" s="125">
        <f t="shared" si="29"/>
        <v>9647.457627118643</v>
      </c>
      <c r="G170" s="125">
        <f t="shared" si="29"/>
        <v>8976.666666666666</v>
      </c>
      <c r="H170" s="125">
        <f t="shared" si="29"/>
        <v>8241.379310344828</v>
      </c>
      <c r="I170" s="125">
        <f t="shared" si="29"/>
        <v>8546.22641509434</v>
      </c>
      <c r="J170" s="125">
        <f t="shared" si="29"/>
        <v>8207.079646017699</v>
      </c>
      <c r="K170" s="125">
        <f>K168/K169</f>
        <v>8863.75</v>
      </c>
      <c r="L170" s="125">
        <f>L168/L169</f>
        <v>9086.842105263158</v>
      </c>
      <c r="M170" s="125">
        <f>M168/M169</f>
        <v>11017.241379310344</v>
      </c>
      <c r="N170" s="125">
        <f>N168/N169</f>
        <v>9798.507462686568</v>
      </c>
    </row>
    <row r="171" spans="1:2" ht="11.25">
      <c r="A171" s="28"/>
      <c r="B171" s="126"/>
    </row>
    <row r="172" spans="1:2" ht="11.25">
      <c r="A172" s="152" t="s">
        <v>255</v>
      </c>
      <c r="B172" s="126"/>
    </row>
    <row r="173" spans="1:14" ht="11.25">
      <c r="A173" s="28" t="s">
        <v>225</v>
      </c>
      <c r="B173" s="126"/>
      <c r="D173" s="125">
        <v>20000</v>
      </c>
      <c r="E173" s="125">
        <v>20350</v>
      </c>
      <c r="F173" s="125">
        <v>13000</v>
      </c>
      <c r="G173" s="125">
        <v>6300</v>
      </c>
      <c r="H173" s="125">
        <v>400</v>
      </c>
      <c r="I173" s="125">
        <v>3700</v>
      </c>
      <c r="J173" s="125">
        <v>4650</v>
      </c>
      <c r="K173" s="125">
        <v>4800</v>
      </c>
      <c r="L173" s="125">
        <v>12000</v>
      </c>
      <c r="M173" s="125">
        <v>3000</v>
      </c>
      <c r="N173" s="126">
        <v>3400</v>
      </c>
    </row>
    <row r="174" spans="1:14" ht="11.25">
      <c r="A174" s="28" t="s">
        <v>238</v>
      </c>
      <c r="B174" s="126"/>
      <c r="D174" s="125">
        <v>5.5</v>
      </c>
      <c r="E174" s="125">
        <v>7</v>
      </c>
      <c r="F174" s="125">
        <v>6</v>
      </c>
      <c r="G174" s="125">
        <v>6</v>
      </c>
      <c r="H174" s="125">
        <v>0.2</v>
      </c>
      <c r="I174" s="125">
        <v>3</v>
      </c>
      <c r="J174" s="125">
        <v>4.75</v>
      </c>
      <c r="K174" s="125">
        <v>5</v>
      </c>
      <c r="L174" s="125">
        <v>4</v>
      </c>
      <c r="M174" s="125">
        <v>3</v>
      </c>
      <c r="N174" s="126">
        <v>3</v>
      </c>
    </row>
    <row r="175" spans="1:14" ht="11.25">
      <c r="A175" s="28" t="s">
        <v>245</v>
      </c>
      <c r="B175" s="126"/>
      <c r="D175" s="125">
        <v>3636</v>
      </c>
      <c r="E175" s="125">
        <f>E173/E174</f>
        <v>2907.1428571428573</v>
      </c>
      <c r="F175" s="125">
        <f>F173/F174</f>
        <v>2166.6666666666665</v>
      </c>
      <c r="G175" s="125">
        <f>G173/G174</f>
        <v>1050</v>
      </c>
      <c r="H175" s="125">
        <v>2000</v>
      </c>
      <c r="I175" s="125">
        <v>2000</v>
      </c>
      <c r="J175" s="125">
        <f>J173/J174</f>
        <v>978.9473684210526</v>
      </c>
      <c r="K175" s="125">
        <f>K173/K174</f>
        <v>960</v>
      </c>
      <c r="L175" s="125">
        <f>L173/L174</f>
        <v>3000</v>
      </c>
      <c r="M175" s="125">
        <f>M173/M174</f>
        <v>1000</v>
      </c>
      <c r="N175" s="125">
        <f>N173/N174</f>
        <v>1133.3333333333333</v>
      </c>
    </row>
    <row r="176" spans="1:2" ht="11.25">
      <c r="A176" s="28"/>
      <c r="B176" s="126"/>
    </row>
    <row r="177" spans="1:2" ht="11.25">
      <c r="A177" s="152" t="s">
        <v>256</v>
      </c>
      <c r="B177" s="126"/>
    </row>
    <row r="178" spans="1:14" ht="11.25">
      <c r="A178" s="28" t="s">
        <v>225</v>
      </c>
      <c r="B178" s="126"/>
      <c r="D178" s="125">
        <v>9000</v>
      </c>
      <c r="E178" s="125">
        <v>37438</v>
      </c>
      <c r="F178" s="125">
        <v>31037</v>
      </c>
      <c r="G178" s="125">
        <v>356300</v>
      </c>
      <c r="H178" s="125">
        <v>257138</v>
      </c>
      <c r="I178" s="125">
        <v>467550</v>
      </c>
      <c r="J178" s="125">
        <v>328157</v>
      </c>
      <c r="K178" s="125">
        <v>523834</v>
      </c>
      <c r="L178" s="125">
        <v>647155</v>
      </c>
      <c r="M178" s="125">
        <v>588000</v>
      </c>
      <c r="N178" s="126">
        <v>518684</v>
      </c>
    </row>
    <row r="179" spans="1:14" ht="11.25">
      <c r="A179" s="28" t="s">
        <v>238</v>
      </c>
      <c r="B179" s="126"/>
      <c r="D179" s="125">
        <v>1.5</v>
      </c>
      <c r="E179" s="125">
        <v>13</v>
      </c>
      <c r="F179" s="125">
        <v>2</v>
      </c>
      <c r="G179" s="125">
        <v>15</v>
      </c>
      <c r="H179" s="125">
        <v>8</v>
      </c>
      <c r="I179" s="125">
        <v>18</v>
      </c>
      <c r="J179" s="125">
        <v>12.6</v>
      </c>
      <c r="K179" s="125">
        <v>19</v>
      </c>
      <c r="L179" s="125">
        <v>29</v>
      </c>
      <c r="M179" s="125">
        <v>26</v>
      </c>
      <c r="N179" s="126">
        <v>24</v>
      </c>
    </row>
    <row r="180" spans="1:14" ht="11.25">
      <c r="A180" s="28" t="s">
        <v>245</v>
      </c>
      <c r="B180" s="126"/>
      <c r="D180" s="125">
        <v>6000</v>
      </c>
      <c r="E180" s="125">
        <f aca="true" t="shared" si="30" ref="E180:J180">E178/E179</f>
        <v>2879.846153846154</v>
      </c>
      <c r="F180" s="125">
        <f t="shared" si="30"/>
        <v>15518.5</v>
      </c>
      <c r="G180" s="125">
        <f t="shared" si="30"/>
        <v>23753.333333333332</v>
      </c>
      <c r="H180" s="125">
        <f t="shared" si="30"/>
        <v>32142.25</v>
      </c>
      <c r="I180" s="125">
        <f t="shared" si="30"/>
        <v>25975</v>
      </c>
      <c r="J180" s="125">
        <f t="shared" si="30"/>
        <v>26044.20634920635</v>
      </c>
      <c r="K180" s="125">
        <f>K178/K179</f>
        <v>27570.21052631579</v>
      </c>
      <c r="L180" s="125">
        <f>L178/L179</f>
        <v>22315.689655172413</v>
      </c>
      <c r="M180" s="125">
        <f>M178/M179</f>
        <v>22615.384615384617</v>
      </c>
      <c r="N180" s="125">
        <f>N178/N179</f>
        <v>21611.833333333332</v>
      </c>
    </row>
    <row r="181" spans="1:2" ht="11.25">
      <c r="A181" s="28"/>
      <c r="B181" s="126"/>
    </row>
    <row r="182" spans="1:2" ht="11.25">
      <c r="A182" s="152" t="s">
        <v>257</v>
      </c>
      <c r="B182" s="126"/>
    </row>
    <row r="183" spans="1:14" ht="11.25">
      <c r="A183" s="28" t="s">
        <v>225</v>
      </c>
      <c r="B183" s="126"/>
      <c r="D183" s="125">
        <v>229000</v>
      </c>
      <c r="E183" s="125">
        <v>308350</v>
      </c>
      <c r="F183" s="125">
        <v>118800</v>
      </c>
      <c r="G183" s="125">
        <v>43800</v>
      </c>
      <c r="H183" s="125">
        <v>13500</v>
      </c>
      <c r="I183" s="125">
        <v>0</v>
      </c>
      <c r="J183" s="125">
        <v>36200</v>
      </c>
      <c r="K183" s="125">
        <v>105000</v>
      </c>
      <c r="L183" s="125">
        <v>114325</v>
      </c>
      <c r="M183" s="125">
        <v>33350</v>
      </c>
      <c r="N183" s="126">
        <v>0</v>
      </c>
    </row>
    <row r="184" spans="1:14" ht="11.25">
      <c r="A184" s="28" t="s">
        <v>238</v>
      </c>
      <c r="B184" s="126"/>
      <c r="D184" s="125">
        <v>13</v>
      </c>
      <c r="E184" s="125">
        <v>17</v>
      </c>
      <c r="F184" s="125">
        <v>6</v>
      </c>
      <c r="G184" s="125">
        <v>5</v>
      </c>
      <c r="H184" s="125">
        <v>1</v>
      </c>
      <c r="I184" s="125">
        <v>0</v>
      </c>
      <c r="J184" s="125">
        <v>1.8</v>
      </c>
      <c r="K184" s="125">
        <v>7</v>
      </c>
      <c r="L184" s="125">
        <v>8</v>
      </c>
      <c r="M184" s="125">
        <v>2</v>
      </c>
      <c r="N184" s="126">
        <v>0</v>
      </c>
    </row>
    <row r="185" spans="1:14" ht="11.25">
      <c r="A185" s="28" t="s">
        <v>245</v>
      </c>
      <c r="B185" s="126"/>
      <c r="D185" s="125">
        <v>18320</v>
      </c>
      <c r="E185" s="125">
        <f>E183/E184</f>
        <v>18138.235294117647</v>
      </c>
      <c r="F185" s="125">
        <f>F183/F184</f>
        <v>19800</v>
      </c>
      <c r="G185" s="125">
        <f>G183/G184</f>
        <v>8760</v>
      </c>
      <c r="H185" s="125">
        <f>H183/H184</f>
        <v>13500</v>
      </c>
      <c r="I185" s="125">
        <v>0</v>
      </c>
      <c r="J185" s="125">
        <f>J183/J184</f>
        <v>20111.11111111111</v>
      </c>
      <c r="K185" s="125">
        <f>K183/K184</f>
        <v>15000</v>
      </c>
      <c r="L185" s="125">
        <f>L183/L184</f>
        <v>14290.625</v>
      </c>
      <c r="M185" s="125">
        <f>M183/M184</f>
        <v>16675</v>
      </c>
      <c r="N185" s="125">
        <v>0</v>
      </c>
    </row>
    <row r="186" spans="1:2" ht="11.25">
      <c r="A186" s="28"/>
      <c r="B186" s="126"/>
    </row>
    <row r="187" spans="1:2" ht="11.25">
      <c r="A187" s="152" t="s">
        <v>258</v>
      </c>
      <c r="B187" s="126"/>
    </row>
    <row r="188" spans="1:14" ht="11.25">
      <c r="A188" s="28" t="s">
        <v>225</v>
      </c>
      <c r="B188" s="126"/>
      <c r="D188" s="125">
        <v>1900</v>
      </c>
      <c r="E188" s="125">
        <v>6000</v>
      </c>
      <c r="F188" s="125">
        <v>10175</v>
      </c>
      <c r="G188" s="125">
        <v>5700</v>
      </c>
      <c r="H188" s="125">
        <v>24750</v>
      </c>
      <c r="I188" s="125">
        <v>32700</v>
      </c>
      <c r="J188" s="125">
        <v>26545</v>
      </c>
      <c r="K188" s="125">
        <v>35050</v>
      </c>
      <c r="L188" s="125">
        <v>66484</v>
      </c>
      <c r="M188" s="125">
        <v>54500</v>
      </c>
      <c r="N188" s="126">
        <v>64625</v>
      </c>
    </row>
    <row r="189" spans="1:14" ht="11.25">
      <c r="A189" s="28" t="s">
        <v>238</v>
      </c>
      <c r="B189" s="126"/>
      <c r="D189" s="163">
        <v>0.25</v>
      </c>
      <c r="E189" s="125">
        <v>1</v>
      </c>
      <c r="F189" s="125">
        <v>2</v>
      </c>
      <c r="G189" s="125">
        <v>1</v>
      </c>
      <c r="H189" s="125">
        <v>2.19</v>
      </c>
      <c r="I189" s="125">
        <v>3.15</v>
      </c>
      <c r="J189" s="125">
        <v>2</v>
      </c>
      <c r="K189" s="125">
        <v>3</v>
      </c>
      <c r="L189" s="125">
        <v>7</v>
      </c>
      <c r="M189" s="125">
        <v>4</v>
      </c>
      <c r="N189" s="126">
        <v>5.5</v>
      </c>
    </row>
    <row r="190" spans="1:14" ht="11.25">
      <c r="A190" s="28" t="s">
        <v>245</v>
      </c>
      <c r="B190" s="126"/>
      <c r="D190" s="125">
        <v>7600</v>
      </c>
      <c r="E190" s="125">
        <f>E188/E189</f>
        <v>6000</v>
      </c>
      <c r="F190" s="125">
        <f>F188/F189</f>
        <v>5087.5</v>
      </c>
      <c r="G190" s="125">
        <v>4560</v>
      </c>
      <c r="H190" s="125">
        <f aca="true" t="shared" si="31" ref="H190:N190">H188/H189</f>
        <v>11301.369863013699</v>
      </c>
      <c r="I190" s="125">
        <f t="shared" si="31"/>
        <v>10380.952380952382</v>
      </c>
      <c r="J190" s="125">
        <f t="shared" si="31"/>
        <v>13272.5</v>
      </c>
      <c r="K190" s="125">
        <f t="shared" si="31"/>
        <v>11683.333333333334</v>
      </c>
      <c r="L190" s="125">
        <f t="shared" si="31"/>
        <v>9497.714285714286</v>
      </c>
      <c r="M190" s="125">
        <f t="shared" si="31"/>
        <v>13625</v>
      </c>
      <c r="N190" s="125">
        <f t="shared" si="31"/>
        <v>11750</v>
      </c>
    </row>
    <row r="191" spans="1:2" ht="11.25">
      <c r="A191" s="28"/>
      <c r="B191" s="126"/>
    </row>
    <row r="192" spans="1:2" ht="11.25">
      <c r="A192" s="152" t="s">
        <v>259</v>
      </c>
      <c r="B192" s="126"/>
    </row>
    <row r="193" spans="1:14" ht="11.25">
      <c r="A193" s="28" t="s">
        <v>225</v>
      </c>
      <c r="B193" s="126"/>
      <c r="D193" s="125">
        <v>13675</v>
      </c>
      <c r="E193" s="125">
        <v>16950</v>
      </c>
      <c r="F193" s="125">
        <v>51560</v>
      </c>
      <c r="G193" s="125">
        <v>84000</v>
      </c>
      <c r="H193" s="125">
        <v>54420</v>
      </c>
      <c r="I193" s="125">
        <v>22900</v>
      </c>
      <c r="J193" s="125">
        <v>32354</v>
      </c>
      <c r="K193" s="125">
        <v>58000</v>
      </c>
      <c r="L193" s="125">
        <v>104550</v>
      </c>
      <c r="M193" s="125">
        <v>71000</v>
      </c>
      <c r="N193" s="126">
        <v>18525</v>
      </c>
    </row>
    <row r="194" spans="1:14" ht="11.25">
      <c r="A194" s="28" t="s">
        <v>238</v>
      </c>
      <c r="B194" s="126"/>
      <c r="D194" s="125">
        <v>1</v>
      </c>
      <c r="E194" s="125">
        <v>2</v>
      </c>
      <c r="F194" s="125">
        <v>6</v>
      </c>
      <c r="G194" s="125">
        <v>7</v>
      </c>
      <c r="H194" s="125">
        <v>6</v>
      </c>
      <c r="I194" s="125">
        <v>2</v>
      </c>
      <c r="J194" s="125">
        <v>2.96</v>
      </c>
      <c r="K194" s="125">
        <v>6</v>
      </c>
      <c r="L194" s="125">
        <v>10</v>
      </c>
      <c r="M194" s="125">
        <v>6</v>
      </c>
      <c r="N194" s="126">
        <v>2.3</v>
      </c>
    </row>
    <row r="195" spans="1:14" ht="11.25">
      <c r="A195" s="28" t="s">
        <v>245</v>
      </c>
      <c r="B195" s="126"/>
      <c r="D195" s="125">
        <v>13675</v>
      </c>
      <c r="E195" s="125">
        <f aca="true" t="shared" si="32" ref="E195:J195">E193/E194</f>
        <v>8475</v>
      </c>
      <c r="F195" s="125">
        <f t="shared" si="32"/>
        <v>8593.333333333334</v>
      </c>
      <c r="G195" s="125">
        <f t="shared" si="32"/>
        <v>12000</v>
      </c>
      <c r="H195" s="125">
        <f t="shared" si="32"/>
        <v>9070</v>
      </c>
      <c r="I195" s="125">
        <f t="shared" si="32"/>
        <v>11450</v>
      </c>
      <c r="J195" s="125">
        <f t="shared" si="32"/>
        <v>10930.405405405405</v>
      </c>
      <c r="K195" s="125">
        <f>K193/K194</f>
        <v>9666.666666666666</v>
      </c>
      <c r="L195" s="125">
        <f>L193/L194</f>
        <v>10455</v>
      </c>
      <c r="M195" s="125">
        <f>M193/M194</f>
        <v>11833.333333333334</v>
      </c>
      <c r="N195" s="125">
        <f>N193/N194</f>
        <v>8054.347826086957</v>
      </c>
    </row>
    <row r="196" spans="1:2" ht="11.25">
      <c r="A196" s="28"/>
      <c r="B196" s="126"/>
    </row>
    <row r="197" spans="1:2" ht="11.25">
      <c r="A197" s="152" t="s">
        <v>260</v>
      </c>
      <c r="B197" s="126"/>
    </row>
    <row r="198" spans="1:14" ht="11.25">
      <c r="A198" s="28" t="s">
        <v>225</v>
      </c>
      <c r="B198" s="126"/>
      <c r="D198" s="125">
        <v>20000</v>
      </c>
      <c r="E198" s="125">
        <v>6500</v>
      </c>
      <c r="F198" s="125">
        <v>55400</v>
      </c>
      <c r="G198" s="125">
        <v>43500</v>
      </c>
      <c r="H198" s="125">
        <v>108645</v>
      </c>
      <c r="I198" s="125">
        <v>124950</v>
      </c>
      <c r="J198" s="125">
        <v>78850</v>
      </c>
      <c r="K198" s="125">
        <v>88000</v>
      </c>
      <c r="L198" s="125">
        <v>116000</v>
      </c>
      <c r="M198" s="125">
        <v>103500</v>
      </c>
      <c r="N198" s="126">
        <v>142000</v>
      </c>
    </row>
    <row r="199" spans="1:14" ht="11.25">
      <c r="A199" s="28" t="s">
        <v>238</v>
      </c>
      <c r="B199" s="126"/>
      <c r="D199" s="163">
        <v>0.75</v>
      </c>
      <c r="E199" s="163">
        <v>0.25</v>
      </c>
      <c r="F199" s="125">
        <v>3</v>
      </c>
      <c r="G199" s="125">
        <v>3</v>
      </c>
      <c r="H199" s="125">
        <v>3</v>
      </c>
      <c r="I199" s="125">
        <v>4</v>
      </c>
      <c r="J199" s="125">
        <v>2.25</v>
      </c>
      <c r="K199" s="163">
        <v>2.75</v>
      </c>
      <c r="L199" s="125">
        <v>4</v>
      </c>
      <c r="M199" s="125">
        <v>3</v>
      </c>
      <c r="N199" s="126">
        <v>3.1</v>
      </c>
    </row>
    <row r="200" spans="1:14" ht="11.25">
      <c r="A200" s="28" t="s">
        <v>245</v>
      </c>
      <c r="B200" s="126"/>
      <c r="D200" s="125">
        <f aca="true" t="shared" si="33" ref="D200:I200">D198/D199</f>
        <v>26666.666666666668</v>
      </c>
      <c r="E200" s="125">
        <f t="shared" si="33"/>
        <v>26000</v>
      </c>
      <c r="F200" s="125">
        <f t="shared" si="33"/>
        <v>18466.666666666668</v>
      </c>
      <c r="G200" s="125">
        <f t="shared" si="33"/>
        <v>14500</v>
      </c>
      <c r="H200" s="125">
        <f t="shared" si="33"/>
        <v>36215</v>
      </c>
      <c r="I200" s="125">
        <f t="shared" si="33"/>
        <v>31237.5</v>
      </c>
      <c r="J200" s="125">
        <f>J198/J199</f>
        <v>35044.444444444445</v>
      </c>
      <c r="K200" s="125">
        <f>K198/K199</f>
        <v>32000</v>
      </c>
      <c r="L200" s="125">
        <f>L198/L199</f>
        <v>29000</v>
      </c>
      <c r="M200" s="125">
        <f>M198/M199</f>
        <v>34500</v>
      </c>
      <c r="N200" s="125">
        <f>N198/N199</f>
        <v>45806.45161290323</v>
      </c>
    </row>
    <row r="201" spans="1:2" ht="11.25">
      <c r="A201" s="28"/>
      <c r="B201" s="126"/>
    </row>
    <row r="202" spans="1:2" ht="11.25">
      <c r="A202" s="152" t="s">
        <v>261</v>
      </c>
      <c r="B202" s="126"/>
    </row>
    <row r="203" spans="1:14" ht="11.25">
      <c r="A203" s="28" t="s">
        <v>225</v>
      </c>
      <c r="B203" s="126"/>
      <c r="D203" s="125">
        <v>137000</v>
      </c>
      <c r="E203" s="125">
        <v>158892</v>
      </c>
      <c r="F203" s="125">
        <v>108310</v>
      </c>
      <c r="G203" s="125">
        <v>48200</v>
      </c>
      <c r="H203" s="125">
        <v>86200</v>
      </c>
      <c r="I203" s="125">
        <v>13700</v>
      </c>
      <c r="J203" s="125">
        <v>39625</v>
      </c>
      <c r="K203" s="125">
        <v>48750</v>
      </c>
      <c r="L203" s="125">
        <v>189100</v>
      </c>
      <c r="M203" s="125">
        <v>71000</v>
      </c>
      <c r="N203" s="126">
        <v>49604</v>
      </c>
    </row>
    <row r="204" spans="1:14" ht="11.25">
      <c r="A204" s="28" t="s">
        <v>238</v>
      </c>
      <c r="B204" s="126"/>
      <c r="D204" s="163">
        <v>5.25</v>
      </c>
      <c r="E204" s="125">
        <v>7</v>
      </c>
      <c r="F204" s="125">
        <v>6</v>
      </c>
      <c r="G204" s="125">
        <v>7</v>
      </c>
      <c r="H204" s="125">
        <v>42.5</v>
      </c>
      <c r="I204" s="125">
        <v>2.8</v>
      </c>
      <c r="J204" s="125">
        <v>12.55</v>
      </c>
      <c r="K204" s="125">
        <v>11</v>
      </c>
      <c r="L204" s="125">
        <v>11</v>
      </c>
      <c r="M204" s="125">
        <v>10</v>
      </c>
      <c r="N204" s="126">
        <v>5.5</v>
      </c>
    </row>
    <row r="205" spans="1:14" ht="11.25">
      <c r="A205" s="28" t="s">
        <v>245</v>
      </c>
      <c r="B205" s="126"/>
      <c r="D205" s="125">
        <v>26095.2</v>
      </c>
      <c r="E205" s="125">
        <f aca="true" t="shared" si="34" ref="E205:J205">E203/E204</f>
        <v>22698.85714285714</v>
      </c>
      <c r="F205" s="125">
        <f t="shared" si="34"/>
        <v>18051.666666666668</v>
      </c>
      <c r="G205" s="125">
        <f t="shared" si="34"/>
        <v>6885.714285714285</v>
      </c>
      <c r="H205" s="125">
        <f t="shared" si="34"/>
        <v>2028.235294117647</v>
      </c>
      <c r="I205" s="125">
        <f t="shared" si="34"/>
        <v>4892.857142857143</v>
      </c>
      <c r="J205" s="125">
        <f t="shared" si="34"/>
        <v>3157.3705179282865</v>
      </c>
      <c r="K205" s="125">
        <f>K203/K204</f>
        <v>4431.818181818182</v>
      </c>
      <c r="L205" s="125">
        <f>L203/L204</f>
        <v>17190.909090909092</v>
      </c>
      <c r="M205" s="125">
        <f>M203/M204</f>
        <v>7100</v>
      </c>
      <c r="N205" s="125">
        <f>N203/N204</f>
        <v>9018.90909090909</v>
      </c>
    </row>
    <row r="206" spans="1:2" ht="11.25">
      <c r="A206" s="28"/>
      <c r="B206" s="126"/>
    </row>
    <row r="207" spans="1:2" ht="11.25">
      <c r="A207" s="152" t="s">
        <v>262</v>
      </c>
      <c r="B207" s="126"/>
    </row>
    <row r="208" spans="1:14" ht="11.25">
      <c r="A208" s="28" t="s">
        <v>225</v>
      </c>
      <c r="B208" s="126"/>
      <c r="D208" s="125">
        <v>480000</v>
      </c>
      <c r="E208" s="125">
        <v>285800</v>
      </c>
      <c r="F208" s="125">
        <v>30000</v>
      </c>
      <c r="G208" s="125">
        <v>340000</v>
      </c>
      <c r="H208" s="125">
        <v>390000</v>
      </c>
      <c r="I208" s="125">
        <v>364000</v>
      </c>
      <c r="J208" s="125">
        <v>416000</v>
      </c>
      <c r="K208" s="125">
        <v>416000</v>
      </c>
      <c r="L208" s="125">
        <v>72000</v>
      </c>
      <c r="M208" s="125">
        <v>77500</v>
      </c>
      <c r="N208" s="126">
        <v>75375</v>
      </c>
    </row>
    <row r="209" spans="1:14" ht="11.25">
      <c r="A209" s="28" t="s">
        <v>238</v>
      </c>
      <c r="B209" s="126"/>
      <c r="D209" s="125">
        <v>30</v>
      </c>
      <c r="E209" s="125">
        <v>38</v>
      </c>
      <c r="F209" s="125">
        <v>15</v>
      </c>
      <c r="G209" s="125">
        <v>24</v>
      </c>
      <c r="H209" s="125">
        <v>13</v>
      </c>
      <c r="I209" s="125">
        <v>13</v>
      </c>
      <c r="J209" s="125">
        <v>52</v>
      </c>
      <c r="K209" s="125">
        <v>52</v>
      </c>
      <c r="L209" s="125">
        <v>12</v>
      </c>
      <c r="M209" s="125">
        <v>14</v>
      </c>
      <c r="N209" s="126">
        <v>12.75</v>
      </c>
    </row>
    <row r="210" spans="1:14" ht="11.25">
      <c r="A210" s="28" t="s">
        <v>245</v>
      </c>
      <c r="B210" s="126"/>
      <c r="D210" s="125">
        <v>16000</v>
      </c>
      <c r="E210" s="125">
        <f aca="true" t="shared" si="35" ref="E210:J210">E208/E209</f>
        <v>7521.0526315789475</v>
      </c>
      <c r="F210" s="125">
        <f t="shared" si="35"/>
        <v>2000</v>
      </c>
      <c r="G210" s="125">
        <f t="shared" si="35"/>
        <v>14166.666666666666</v>
      </c>
      <c r="H210" s="125">
        <f t="shared" si="35"/>
        <v>30000</v>
      </c>
      <c r="I210" s="125">
        <f t="shared" si="35"/>
        <v>28000</v>
      </c>
      <c r="J210" s="125">
        <f t="shared" si="35"/>
        <v>8000</v>
      </c>
      <c r="K210" s="125">
        <f>K208/K209</f>
        <v>8000</v>
      </c>
      <c r="L210" s="125">
        <f>L208/L209</f>
        <v>6000</v>
      </c>
      <c r="M210" s="125">
        <f>M208/M209</f>
        <v>5535.714285714285</v>
      </c>
      <c r="N210" s="125">
        <f>N208/N209</f>
        <v>5911.764705882353</v>
      </c>
    </row>
    <row r="211" spans="1:2" ht="11.25">
      <c r="A211" s="28"/>
      <c r="B211" s="126"/>
    </row>
    <row r="212" s="126" customFormat="1" ht="10.5">
      <c r="A212" s="152"/>
    </row>
    <row r="213" spans="1:14" s="124" customFormat="1" ht="18.75">
      <c r="A213" s="153" t="s">
        <v>3</v>
      </c>
      <c r="B213" s="185">
        <v>2000</v>
      </c>
      <c r="C213" s="160">
        <v>2001</v>
      </c>
      <c r="D213" s="155">
        <v>2002</v>
      </c>
      <c r="E213" s="155">
        <v>2003</v>
      </c>
      <c r="F213" s="155">
        <v>2004</v>
      </c>
      <c r="G213" s="155">
        <v>2005</v>
      </c>
      <c r="H213" s="155">
        <v>2006</v>
      </c>
      <c r="I213" s="155">
        <v>2007</v>
      </c>
      <c r="J213" s="155">
        <v>2008</v>
      </c>
      <c r="K213" s="150">
        <v>2009</v>
      </c>
      <c r="L213" s="150">
        <v>2010</v>
      </c>
      <c r="M213" s="150">
        <v>2011</v>
      </c>
      <c r="N213" s="150" t="s">
        <v>306</v>
      </c>
    </row>
    <row r="214" spans="1:2" s="127" customFormat="1" ht="11.25">
      <c r="A214" s="161" t="s">
        <v>263</v>
      </c>
      <c r="B214" s="126"/>
    </row>
    <row r="215" spans="1:2" ht="11.25">
      <c r="A215" s="152" t="s">
        <v>35</v>
      </c>
      <c r="B215" s="126"/>
    </row>
    <row r="216" spans="1:14" ht="11.25">
      <c r="A216" s="28" t="s">
        <v>225</v>
      </c>
      <c r="B216" s="126">
        <v>2000600</v>
      </c>
      <c r="C216" s="125">
        <v>3557400</v>
      </c>
      <c r="D216" s="125">
        <v>12686800</v>
      </c>
      <c r="E216" s="125">
        <v>2706130</v>
      </c>
      <c r="F216" s="125">
        <v>2624350</v>
      </c>
      <c r="G216" s="125">
        <v>396600</v>
      </c>
      <c r="H216" s="125">
        <v>527645</v>
      </c>
      <c r="I216" s="125">
        <v>721630</v>
      </c>
      <c r="J216" s="125">
        <v>669750</v>
      </c>
      <c r="K216" s="125">
        <v>723600</v>
      </c>
      <c r="L216" s="125">
        <v>906207</v>
      </c>
      <c r="M216" s="125">
        <v>699500</v>
      </c>
      <c r="N216" s="126">
        <v>926681</v>
      </c>
    </row>
    <row r="217" spans="1:14" ht="11.25">
      <c r="A217" s="28" t="s">
        <v>238</v>
      </c>
      <c r="B217" s="126">
        <v>203</v>
      </c>
      <c r="C217" s="125">
        <v>285</v>
      </c>
      <c r="D217" s="125">
        <v>626</v>
      </c>
      <c r="E217" s="125">
        <v>205</v>
      </c>
      <c r="F217" s="125">
        <v>176</v>
      </c>
      <c r="G217" s="125">
        <v>44</v>
      </c>
      <c r="H217" s="125">
        <v>43</v>
      </c>
      <c r="I217" s="125">
        <v>47</v>
      </c>
      <c r="J217" s="125">
        <v>56</v>
      </c>
      <c r="K217" s="125">
        <v>62</v>
      </c>
      <c r="L217" s="125">
        <v>60</v>
      </c>
      <c r="M217" s="125">
        <v>49</v>
      </c>
      <c r="N217" s="126">
        <v>67</v>
      </c>
    </row>
    <row r="218" spans="1:14" ht="11.25">
      <c r="A218" s="28" t="s">
        <v>245</v>
      </c>
      <c r="B218" s="27">
        <f>B216/B217</f>
        <v>9855.172413793103</v>
      </c>
      <c r="C218" s="27">
        <f>C216/C217</f>
        <v>12482.105263157895</v>
      </c>
      <c r="D218" s="125">
        <v>20266.45</v>
      </c>
      <c r="E218" s="125">
        <f aca="true" t="shared" si="36" ref="E218:J218">E216/E217</f>
        <v>13200.634146341463</v>
      </c>
      <c r="F218" s="125">
        <f t="shared" si="36"/>
        <v>14911.079545454546</v>
      </c>
      <c r="G218" s="125">
        <f t="shared" si="36"/>
        <v>9013.636363636364</v>
      </c>
      <c r="H218" s="125">
        <f t="shared" si="36"/>
        <v>12270.813953488372</v>
      </c>
      <c r="I218" s="125">
        <f t="shared" si="36"/>
        <v>15353.829787234043</v>
      </c>
      <c r="J218" s="125">
        <f t="shared" si="36"/>
        <v>11959.82142857143</v>
      </c>
      <c r="K218" s="125">
        <f>K216/K217</f>
        <v>11670.967741935483</v>
      </c>
      <c r="L218" s="125">
        <f>L216/L217</f>
        <v>15103.45</v>
      </c>
      <c r="M218" s="125">
        <f>M216/M217</f>
        <v>14275.510204081633</v>
      </c>
      <c r="N218" s="125">
        <f>N216/N217</f>
        <v>13831.059701492537</v>
      </c>
    </row>
    <row r="219" spans="1:2" ht="11.25">
      <c r="A219" s="28"/>
      <c r="B219" s="126"/>
    </row>
    <row r="220" spans="1:2" ht="11.25">
      <c r="A220" s="152" t="s">
        <v>264</v>
      </c>
      <c r="B220" s="126"/>
    </row>
    <row r="221" spans="1:14" ht="11.25">
      <c r="A221" s="28" t="s">
        <v>225</v>
      </c>
      <c r="B221" s="126">
        <v>2023720</v>
      </c>
      <c r="C221" s="125">
        <v>2841770</v>
      </c>
      <c r="D221" s="125">
        <v>1882225</v>
      </c>
      <c r="E221" s="125">
        <v>1034737</v>
      </c>
      <c r="F221" s="125">
        <v>581160</v>
      </c>
      <c r="G221" s="125">
        <v>618880</v>
      </c>
      <c r="H221" s="125">
        <v>576438</v>
      </c>
      <c r="I221" s="125">
        <v>343920</v>
      </c>
      <c r="J221" s="125">
        <v>368600</v>
      </c>
      <c r="K221" s="125">
        <v>434250</v>
      </c>
      <c r="L221" s="125">
        <v>1156700</v>
      </c>
      <c r="M221" s="125">
        <v>605100</v>
      </c>
      <c r="N221" s="126">
        <v>448150</v>
      </c>
    </row>
    <row r="222" spans="1:14" ht="11.25">
      <c r="A222" s="28" t="s">
        <v>238</v>
      </c>
      <c r="B222" s="126">
        <v>289.7</v>
      </c>
      <c r="C222" s="125">
        <v>327</v>
      </c>
      <c r="D222" s="125">
        <v>307</v>
      </c>
      <c r="E222" s="125">
        <v>223</v>
      </c>
      <c r="F222" s="125">
        <v>155</v>
      </c>
      <c r="G222" s="125">
        <v>131</v>
      </c>
      <c r="H222" s="125">
        <v>103.3</v>
      </c>
      <c r="I222" s="125">
        <v>36</v>
      </c>
      <c r="J222" s="125">
        <v>56.5</v>
      </c>
      <c r="K222" s="125">
        <v>89</v>
      </c>
      <c r="L222" s="125">
        <v>123</v>
      </c>
      <c r="M222" s="125">
        <v>77</v>
      </c>
      <c r="N222" s="126">
        <v>55</v>
      </c>
    </row>
    <row r="223" spans="1:14" ht="11.25">
      <c r="A223" s="28" t="s">
        <v>245</v>
      </c>
      <c r="B223" s="27">
        <f>B221/B222</f>
        <v>6985.57128063514</v>
      </c>
      <c r="C223" s="27">
        <f>C221/C222</f>
        <v>8690.428134556574</v>
      </c>
      <c r="D223" s="125">
        <v>6131.03</v>
      </c>
      <c r="E223" s="125">
        <f aca="true" t="shared" si="37" ref="E223:J223">E221/E222</f>
        <v>4640.076233183857</v>
      </c>
      <c r="F223" s="125">
        <f t="shared" si="37"/>
        <v>3749.4193548387098</v>
      </c>
      <c r="G223" s="125">
        <f t="shared" si="37"/>
        <v>4724.274809160305</v>
      </c>
      <c r="H223" s="125">
        <f t="shared" si="37"/>
        <v>5580.232333010649</v>
      </c>
      <c r="I223" s="125">
        <f t="shared" si="37"/>
        <v>9553.333333333334</v>
      </c>
      <c r="J223" s="125">
        <f t="shared" si="37"/>
        <v>6523.8938053097345</v>
      </c>
      <c r="K223" s="125">
        <f>K221/K222</f>
        <v>4879.213483146067</v>
      </c>
      <c r="L223" s="125">
        <f>L221/L222</f>
        <v>9404.065040650406</v>
      </c>
      <c r="M223" s="125">
        <f>M221/M222</f>
        <v>7858.441558441558</v>
      </c>
      <c r="N223" s="125">
        <f>N221/N222</f>
        <v>8148.181818181818</v>
      </c>
    </row>
    <row r="224" spans="1:2" ht="11.25">
      <c r="A224" s="28"/>
      <c r="B224" s="126"/>
    </row>
    <row r="225" spans="1:2" ht="11.25">
      <c r="A225" s="152" t="s">
        <v>157</v>
      </c>
      <c r="B225" s="126"/>
    </row>
    <row r="226" spans="1:14" ht="11.25">
      <c r="A226" s="28" t="s">
        <v>225</v>
      </c>
      <c r="B226" s="126"/>
      <c r="C226" s="125">
        <v>150000</v>
      </c>
      <c r="D226" s="125">
        <v>154000</v>
      </c>
      <c r="E226" s="125">
        <v>138000</v>
      </c>
      <c r="F226" s="125">
        <v>185100</v>
      </c>
      <c r="G226" s="125">
        <v>193000</v>
      </c>
      <c r="H226" s="125">
        <v>65250</v>
      </c>
      <c r="I226" s="125">
        <v>34000</v>
      </c>
      <c r="J226" s="125">
        <v>92263</v>
      </c>
      <c r="K226" s="125">
        <v>194500</v>
      </c>
      <c r="L226" s="125">
        <v>307100</v>
      </c>
      <c r="M226" s="125">
        <v>161600</v>
      </c>
      <c r="N226" s="126">
        <v>226150</v>
      </c>
    </row>
    <row r="227" spans="1:14" ht="11.25">
      <c r="A227" s="28" t="s">
        <v>238</v>
      </c>
      <c r="B227" s="126"/>
      <c r="C227" s="125">
        <v>6</v>
      </c>
      <c r="D227" s="125">
        <v>8</v>
      </c>
      <c r="E227" s="125">
        <v>16</v>
      </c>
      <c r="F227" s="125">
        <v>16</v>
      </c>
      <c r="G227" s="125">
        <v>17</v>
      </c>
      <c r="H227" s="125">
        <v>12</v>
      </c>
      <c r="I227" s="125">
        <v>7</v>
      </c>
      <c r="J227" s="125">
        <v>15.8</v>
      </c>
      <c r="K227" s="125">
        <v>38</v>
      </c>
      <c r="L227" s="125">
        <v>27</v>
      </c>
      <c r="M227" s="125">
        <v>23</v>
      </c>
      <c r="N227" s="126">
        <v>40</v>
      </c>
    </row>
    <row r="228" spans="1:14" ht="11.25">
      <c r="A228" s="28" t="s">
        <v>245</v>
      </c>
      <c r="B228" s="126"/>
      <c r="C228" s="125">
        <f>C226/C227</f>
        <v>25000</v>
      </c>
      <c r="D228" s="125">
        <v>19250</v>
      </c>
      <c r="E228" s="125">
        <f aca="true" t="shared" si="38" ref="E228:J228">E226/E227</f>
        <v>8625</v>
      </c>
      <c r="F228" s="125">
        <f t="shared" si="38"/>
        <v>11568.75</v>
      </c>
      <c r="G228" s="125">
        <f t="shared" si="38"/>
        <v>11352.941176470587</v>
      </c>
      <c r="H228" s="125">
        <f t="shared" si="38"/>
        <v>5437.5</v>
      </c>
      <c r="I228" s="125">
        <f t="shared" si="38"/>
        <v>4857.142857142857</v>
      </c>
      <c r="J228" s="125">
        <f t="shared" si="38"/>
        <v>5839.430379746836</v>
      </c>
      <c r="K228" s="125">
        <f>K226/K227</f>
        <v>5118.421052631579</v>
      </c>
      <c r="L228" s="125">
        <f>L226/L227</f>
        <v>11374.074074074075</v>
      </c>
      <c r="M228" s="125">
        <f>M226/M227</f>
        <v>7026.086956521739</v>
      </c>
      <c r="N228" s="125">
        <f>N226/N227</f>
        <v>5653.75</v>
      </c>
    </row>
    <row r="229" spans="1:2" ht="11.25">
      <c r="A229" s="28"/>
      <c r="B229" s="126"/>
    </row>
    <row r="230" spans="1:2" ht="11.25">
      <c r="A230" s="152" t="s">
        <v>265</v>
      </c>
      <c r="B230" s="126"/>
    </row>
    <row r="231" spans="1:14" ht="11.25">
      <c r="A231" s="28" t="s">
        <v>225</v>
      </c>
      <c r="B231" s="126"/>
      <c r="D231" s="125">
        <v>92600</v>
      </c>
      <c r="E231" s="125">
        <v>68200</v>
      </c>
      <c r="F231" s="125">
        <v>51500</v>
      </c>
      <c r="G231" s="125">
        <v>66600</v>
      </c>
      <c r="H231" s="125">
        <v>95600</v>
      </c>
      <c r="I231" s="125">
        <v>20000</v>
      </c>
      <c r="J231" s="125">
        <v>276000</v>
      </c>
      <c r="K231" s="125">
        <v>204000</v>
      </c>
      <c r="L231" s="125">
        <v>430000</v>
      </c>
      <c r="M231" s="125">
        <v>287000</v>
      </c>
      <c r="N231" s="126">
        <v>232000</v>
      </c>
    </row>
    <row r="232" spans="1:14" ht="11.25">
      <c r="A232" s="28" t="s">
        <v>238</v>
      </c>
      <c r="B232" s="126"/>
      <c r="D232" s="125">
        <v>15.8</v>
      </c>
      <c r="E232" s="125">
        <v>16</v>
      </c>
      <c r="F232" s="125">
        <v>7</v>
      </c>
      <c r="G232" s="125">
        <v>13</v>
      </c>
      <c r="H232" s="125">
        <v>11</v>
      </c>
      <c r="I232" s="125">
        <v>2</v>
      </c>
      <c r="J232" s="125">
        <v>32</v>
      </c>
      <c r="K232" s="125">
        <v>30</v>
      </c>
      <c r="L232" s="125">
        <v>77</v>
      </c>
      <c r="M232" s="125">
        <v>36</v>
      </c>
      <c r="N232" s="126">
        <v>29.5</v>
      </c>
    </row>
    <row r="233" spans="1:14" ht="11.25">
      <c r="A233" s="28" t="s">
        <v>245</v>
      </c>
      <c r="B233" s="126"/>
      <c r="D233" s="125">
        <v>5860.8</v>
      </c>
      <c r="E233" s="125">
        <f>E231/E232</f>
        <v>4262.5</v>
      </c>
      <c r="F233" s="125">
        <f>F231/F232</f>
        <v>7357.142857142857</v>
      </c>
      <c r="G233" s="125">
        <v>5065</v>
      </c>
      <c r="H233" s="125">
        <f aca="true" t="shared" si="39" ref="H233:N233">H231/H232</f>
        <v>8690.90909090909</v>
      </c>
      <c r="I233" s="125">
        <f t="shared" si="39"/>
        <v>10000</v>
      </c>
      <c r="J233" s="125">
        <f t="shared" si="39"/>
        <v>8625</v>
      </c>
      <c r="K233" s="125">
        <f t="shared" si="39"/>
        <v>6800</v>
      </c>
      <c r="L233" s="125">
        <f t="shared" si="39"/>
        <v>5584.415584415585</v>
      </c>
      <c r="M233" s="125">
        <f t="shared" si="39"/>
        <v>7972.222222222223</v>
      </c>
      <c r="N233" s="125">
        <f t="shared" si="39"/>
        <v>7864.406779661017</v>
      </c>
    </row>
    <row r="234" spans="1:2" ht="11.25">
      <c r="A234" s="28"/>
      <c r="B234" s="126"/>
    </row>
    <row r="235" spans="1:2" ht="11.25">
      <c r="A235" s="152" t="s">
        <v>36</v>
      </c>
      <c r="B235" s="126"/>
    </row>
    <row r="236" spans="1:14" ht="11.25">
      <c r="A236" s="28" t="s">
        <v>225</v>
      </c>
      <c r="B236" s="126">
        <v>576400</v>
      </c>
      <c r="C236" s="125">
        <v>649400</v>
      </c>
      <c r="D236" s="125">
        <v>335398.8</v>
      </c>
      <c r="E236" s="125">
        <v>399800</v>
      </c>
      <c r="F236" s="125">
        <v>216800</v>
      </c>
      <c r="G236" s="125">
        <v>165500</v>
      </c>
      <c r="H236" s="125">
        <v>141000</v>
      </c>
      <c r="I236" s="125">
        <v>50750</v>
      </c>
      <c r="J236" s="125">
        <v>138650</v>
      </c>
      <c r="K236" s="125">
        <v>71250</v>
      </c>
      <c r="L236" s="125">
        <v>140100</v>
      </c>
      <c r="M236" s="125">
        <v>80600</v>
      </c>
      <c r="N236" s="126">
        <v>38650</v>
      </c>
    </row>
    <row r="237" spans="1:14" ht="11.25">
      <c r="A237" s="28" t="s">
        <v>238</v>
      </c>
      <c r="B237" s="126">
        <v>82</v>
      </c>
      <c r="C237" s="125">
        <v>95</v>
      </c>
      <c r="D237" s="164">
        <v>46.7</v>
      </c>
      <c r="E237" s="125">
        <v>60</v>
      </c>
      <c r="F237" s="125">
        <v>37</v>
      </c>
      <c r="G237" s="125">
        <v>23</v>
      </c>
      <c r="H237" s="125">
        <v>15.3</v>
      </c>
      <c r="I237" s="125">
        <v>6.5</v>
      </c>
      <c r="J237" s="125">
        <v>16.5</v>
      </c>
      <c r="K237" s="125">
        <v>11</v>
      </c>
      <c r="L237" s="125">
        <v>31</v>
      </c>
      <c r="M237" s="125">
        <v>10</v>
      </c>
      <c r="N237" s="126">
        <v>4.5</v>
      </c>
    </row>
    <row r="238" spans="1:14" ht="11.25">
      <c r="A238" s="28" t="s">
        <v>245</v>
      </c>
      <c r="B238" s="27">
        <f>B236/B237</f>
        <v>7029.268292682927</v>
      </c>
      <c r="C238" s="27">
        <f>C236/C237</f>
        <v>6835.789473684211</v>
      </c>
      <c r="D238" s="125">
        <v>7182</v>
      </c>
      <c r="E238" s="125">
        <f aca="true" t="shared" si="40" ref="E238:J238">E236/E237</f>
        <v>6663.333333333333</v>
      </c>
      <c r="F238" s="125">
        <f t="shared" si="40"/>
        <v>5859.459459459459</v>
      </c>
      <c r="G238" s="125">
        <f t="shared" si="40"/>
        <v>7195.652173913043</v>
      </c>
      <c r="H238" s="125">
        <f t="shared" si="40"/>
        <v>9215.686274509804</v>
      </c>
      <c r="I238" s="125">
        <f t="shared" si="40"/>
        <v>7807.692307692308</v>
      </c>
      <c r="J238" s="125">
        <f t="shared" si="40"/>
        <v>8403.030303030304</v>
      </c>
      <c r="K238" s="125">
        <f>K236/K237</f>
        <v>6477.272727272727</v>
      </c>
      <c r="L238" s="125">
        <f>L236/L237</f>
        <v>4519.354838709677</v>
      </c>
      <c r="M238" s="125">
        <f>M236/M237</f>
        <v>8060</v>
      </c>
      <c r="N238" s="125">
        <f>N236/N237</f>
        <v>8588.888888888889</v>
      </c>
    </row>
    <row r="239" spans="1:2" ht="11.25">
      <c r="A239" s="28"/>
      <c r="B239" s="126"/>
    </row>
    <row r="240" spans="1:2" ht="11.25">
      <c r="A240" s="152" t="s">
        <v>37</v>
      </c>
      <c r="B240" s="126"/>
    </row>
    <row r="241" spans="1:14" ht="11.25">
      <c r="A241" s="28" t="s">
        <v>225</v>
      </c>
      <c r="B241" s="126">
        <v>23500</v>
      </c>
      <c r="C241" s="125">
        <v>29250</v>
      </c>
      <c r="D241" s="125">
        <v>42600</v>
      </c>
      <c r="E241" s="125">
        <v>81650</v>
      </c>
      <c r="F241" s="125">
        <v>56500</v>
      </c>
      <c r="G241" s="125">
        <v>274000</v>
      </c>
      <c r="H241" s="125">
        <v>213876</v>
      </c>
      <c r="I241" s="125">
        <v>243900</v>
      </c>
      <c r="J241" s="125">
        <v>200050</v>
      </c>
      <c r="K241" s="125">
        <v>143745</v>
      </c>
      <c r="L241" s="125">
        <v>178100</v>
      </c>
      <c r="M241" s="125">
        <v>208370</v>
      </c>
      <c r="N241" s="126">
        <v>97950</v>
      </c>
    </row>
    <row r="242" spans="1:14" ht="11.25">
      <c r="A242" s="28" t="s">
        <v>238</v>
      </c>
      <c r="B242" s="126">
        <v>12.5</v>
      </c>
      <c r="C242" s="125">
        <v>17</v>
      </c>
      <c r="D242" s="164">
        <v>8.5</v>
      </c>
      <c r="E242" s="125">
        <v>19</v>
      </c>
      <c r="F242" s="125">
        <v>14</v>
      </c>
      <c r="G242" s="125">
        <v>23</v>
      </c>
      <c r="H242" s="125">
        <v>21</v>
      </c>
      <c r="I242" s="125">
        <v>24</v>
      </c>
      <c r="J242" s="125">
        <v>22.3</v>
      </c>
      <c r="K242" s="164">
        <v>15.55</v>
      </c>
      <c r="L242" s="125">
        <v>18</v>
      </c>
      <c r="M242" s="125">
        <v>21</v>
      </c>
      <c r="N242" s="126">
        <v>9.65</v>
      </c>
    </row>
    <row r="243" spans="1:14" ht="11.25">
      <c r="A243" s="28" t="s">
        <v>245</v>
      </c>
      <c r="B243" s="27">
        <f>B241/B242</f>
        <v>1880</v>
      </c>
      <c r="C243" s="27">
        <f>C241/C242</f>
        <v>1720.5882352941176</v>
      </c>
      <c r="D243" s="125">
        <v>5011.8</v>
      </c>
      <c r="E243" s="125">
        <f aca="true" t="shared" si="41" ref="E243:J243">E241/E242</f>
        <v>4297.368421052632</v>
      </c>
      <c r="F243" s="125">
        <f t="shared" si="41"/>
        <v>4035.714285714286</v>
      </c>
      <c r="G243" s="125">
        <f t="shared" si="41"/>
        <v>11913.04347826087</v>
      </c>
      <c r="H243" s="125">
        <f t="shared" si="41"/>
        <v>10184.57142857143</v>
      </c>
      <c r="I243" s="125">
        <f t="shared" si="41"/>
        <v>10162.5</v>
      </c>
      <c r="J243" s="125">
        <f t="shared" si="41"/>
        <v>8970.852017937219</v>
      </c>
      <c r="K243" s="125">
        <f>K241/K242</f>
        <v>9244.051446945337</v>
      </c>
      <c r="L243" s="125">
        <f>L241/L242</f>
        <v>9894.444444444445</v>
      </c>
      <c r="M243" s="125">
        <f>M241/M242</f>
        <v>9922.380952380952</v>
      </c>
      <c r="N243" s="125">
        <f>N241/N242</f>
        <v>10150.259067357512</v>
      </c>
    </row>
    <row r="244" spans="1:2" ht="11.25">
      <c r="A244" s="28"/>
      <c r="B244" s="27"/>
    </row>
    <row r="245" spans="1:2" ht="11.25">
      <c r="A245" s="152" t="s">
        <v>38</v>
      </c>
      <c r="B245" s="27"/>
    </row>
    <row r="246" spans="1:14" ht="11.25">
      <c r="A246" s="28" t="s">
        <v>225</v>
      </c>
      <c r="B246" s="27">
        <v>25500</v>
      </c>
      <c r="C246" s="125">
        <v>34000</v>
      </c>
      <c r="D246" s="125">
        <v>30800</v>
      </c>
      <c r="E246" s="125">
        <v>101000</v>
      </c>
      <c r="F246" s="125">
        <v>101400</v>
      </c>
      <c r="G246" s="125">
        <v>176000</v>
      </c>
      <c r="H246" s="125">
        <v>280820</v>
      </c>
      <c r="I246" s="125">
        <v>263392</v>
      </c>
      <c r="J246" s="125">
        <v>162300</v>
      </c>
      <c r="K246" s="125">
        <v>206100</v>
      </c>
      <c r="L246" s="125">
        <v>325500</v>
      </c>
      <c r="M246" s="125">
        <v>238600</v>
      </c>
      <c r="N246" s="126">
        <v>227050</v>
      </c>
    </row>
    <row r="247" spans="1:14" ht="11.25">
      <c r="A247" s="28" t="s">
        <v>238</v>
      </c>
      <c r="B247" s="27">
        <v>9.5</v>
      </c>
      <c r="C247" s="125">
        <v>11</v>
      </c>
      <c r="D247" s="125">
        <v>5</v>
      </c>
      <c r="E247" s="125">
        <v>17</v>
      </c>
      <c r="F247" s="125">
        <v>12</v>
      </c>
      <c r="G247" s="125">
        <v>22</v>
      </c>
      <c r="H247" s="125">
        <v>30.8</v>
      </c>
      <c r="I247" s="125">
        <v>25.5</v>
      </c>
      <c r="J247" s="125">
        <v>21.6</v>
      </c>
      <c r="K247" s="125">
        <v>22</v>
      </c>
      <c r="L247" s="125">
        <v>36</v>
      </c>
      <c r="M247" s="125">
        <v>27</v>
      </c>
      <c r="N247" s="126">
        <v>25.05</v>
      </c>
    </row>
    <row r="248" spans="1:14" ht="11.25">
      <c r="A248" s="28" t="s">
        <v>245</v>
      </c>
      <c r="B248" s="27">
        <f>B246/B247</f>
        <v>2684.2105263157896</v>
      </c>
      <c r="C248" s="27">
        <f>C246/C247</f>
        <v>3090.909090909091</v>
      </c>
      <c r="D248" s="125">
        <v>6160</v>
      </c>
      <c r="E248" s="125">
        <f aca="true" t="shared" si="42" ref="E248:J248">E246/E247</f>
        <v>5941.176470588235</v>
      </c>
      <c r="F248" s="125">
        <f t="shared" si="42"/>
        <v>8450</v>
      </c>
      <c r="G248" s="125">
        <f t="shared" si="42"/>
        <v>8000</v>
      </c>
      <c r="H248" s="125">
        <f t="shared" si="42"/>
        <v>9117.532467532468</v>
      </c>
      <c r="I248" s="125">
        <f t="shared" si="42"/>
        <v>10329.098039215687</v>
      </c>
      <c r="J248" s="125">
        <f t="shared" si="42"/>
        <v>7513.888888888889</v>
      </c>
      <c r="K248" s="125">
        <f>K246/K247</f>
        <v>9368.181818181818</v>
      </c>
      <c r="L248" s="125">
        <f>L246/L247</f>
        <v>9041.666666666666</v>
      </c>
      <c r="M248" s="125">
        <f>M246/M247</f>
        <v>8837.037037037036</v>
      </c>
      <c r="N248" s="125">
        <f>N246/N247</f>
        <v>9063.872255489021</v>
      </c>
    </row>
    <row r="249" spans="1:2" ht="11.25">
      <c r="A249" s="28"/>
      <c r="B249" s="27"/>
    </row>
    <row r="250" s="126" customFormat="1" ht="10.5">
      <c r="A250" s="27"/>
    </row>
    <row r="251" spans="1:14" s="124" customFormat="1" ht="18.75">
      <c r="A251" s="153" t="s">
        <v>3</v>
      </c>
      <c r="B251" s="186">
        <v>2000</v>
      </c>
      <c r="C251" s="160">
        <v>2001</v>
      </c>
      <c r="D251" s="155">
        <v>2002</v>
      </c>
      <c r="E251" s="155">
        <v>2003</v>
      </c>
      <c r="F251" s="155">
        <v>2004</v>
      </c>
      <c r="G251" s="155">
        <v>2005</v>
      </c>
      <c r="H251" s="155">
        <v>2006</v>
      </c>
      <c r="I251" s="165">
        <v>2007</v>
      </c>
      <c r="J251" s="165">
        <v>2008</v>
      </c>
      <c r="K251" s="150">
        <v>2009</v>
      </c>
      <c r="L251" s="150">
        <v>2010</v>
      </c>
      <c r="M251" s="150">
        <v>2011</v>
      </c>
      <c r="N251" s="150" t="s">
        <v>306</v>
      </c>
    </row>
    <row r="252" spans="1:2" s="127" customFormat="1" ht="11.25">
      <c r="A252" s="161" t="s">
        <v>266</v>
      </c>
      <c r="B252" s="27"/>
    </row>
    <row r="253" spans="1:14" ht="11.25">
      <c r="A253" s="27" t="s">
        <v>267</v>
      </c>
      <c r="B253" s="27"/>
      <c r="D253" s="125">
        <v>4328723</v>
      </c>
      <c r="E253" s="125">
        <v>4248610</v>
      </c>
      <c r="F253" s="125">
        <v>5226590</v>
      </c>
      <c r="G253" s="125">
        <v>6573503</v>
      </c>
      <c r="H253" s="125">
        <v>5182718</v>
      </c>
      <c r="I253" s="125">
        <v>5411020</v>
      </c>
      <c r="J253" s="125">
        <v>5866265</v>
      </c>
      <c r="K253" s="125">
        <v>5617576</v>
      </c>
      <c r="L253" s="125">
        <v>4039693</v>
      </c>
      <c r="M253" s="125">
        <v>4563001</v>
      </c>
      <c r="N253" s="126">
        <v>6007737</v>
      </c>
    </row>
    <row r="254" spans="1:14" ht="11.25">
      <c r="A254" s="28" t="s">
        <v>39</v>
      </c>
      <c r="B254" s="27">
        <v>5589702</v>
      </c>
      <c r="C254" s="125">
        <v>5734330</v>
      </c>
      <c r="D254" s="125">
        <v>4122594</v>
      </c>
      <c r="E254" s="125">
        <v>4046295</v>
      </c>
      <c r="F254" s="125">
        <v>4946717</v>
      </c>
      <c r="G254" s="125">
        <v>6264847</v>
      </c>
      <c r="H254" s="125">
        <v>4930957</v>
      </c>
      <c r="I254" s="125">
        <v>5221204</v>
      </c>
      <c r="J254" s="125">
        <v>5661295</v>
      </c>
      <c r="K254" s="125">
        <v>5519620</v>
      </c>
      <c r="L254" s="125">
        <v>3851429</v>
      </c>
      <c r="M254" s="125">
        <v>4447496</v>
      </c>
      <c r="N254" s="126">
        <v>5805948</v>
      </c>
    </row>
    <row r="255" spans="1:14" ht="11.25">
      <c r="A255" s="28" t="s">
        <v>12</v>
      </c>
      <c r="B255" s="27"/>
      <c r="D255" s="125">
        <v>30418</v>
      </c>
      <c r="E255" s="125">
        <v>31724</v>
      </c>
      <c r="F255" s="125">
        <v>31724</v>
      </c>
      <c r="G255" s="125">
        <v>30400</v>
      </c>
      <c r="H255" s="125">
        <v>33002</v>
      </c>
      <c r="I255" s="125">
        <v>39361</v>
      </c>
      <c r="J255" s="125">
        <v>39361</v>
      </c>
      <c r="K255" s="125">
        <v>37786</v>
      </c>
      <c r="M255" s="125">
        <v>39330</v>
      </c>
      <c r="N255" s="125">
        <v>39000</v>
      </c>
    </row>
    <row r="256" spans="1:2" ht="11.25">
      <c r="A256" s="28" t="s">
        <v>268</v>
      </c>
      <c r="B256" s="23"/>
    </row>
    <row r="257" spans="1:14" ht="11.25">
      <c r="A257" s="27" t="s">
        <v>269</v>
      </c>
      <c r="B257" s="128"/>
      <c r="D257" s="125">
        <v>1243251</v>
      </c>
      <c r="E257" s="125">
        <v>1088918</v>
      </c>
      <c r="F257" s="125">
        <v>1541877</v>
      </c>
      <c r="G257" s="125">
        <v>2197464</v>
      </c>
      <c r="H257" s="125">
        <v>1730833</v>
      </c>
      <c r="I257" s="125">
        <v>1571196</v>
      </c>
      <c r="J257" s="125">
        <v>1493186</v>
      </c>
      <c r="K257" s="125">
        <v>1169979</v>
      </c>
      <c r="L257" s="125">
        <v>1435279</v>
      </c>
      <c r="M257" s="125">
        <v>720729</v>
      </c>
      <c r="N257" s="126">
        <v>964180</v>
      </c>
    </row>
    <row r="258" spans="1:14" ht="11.25">
      <c r="A258" s="28" t="s">
        <v>40</v>
      </c>
      <c r="B258" s="126">
        <v>1391414</v>
      </c>
      <c r="C258" s="125">
        <v>1460574</v>
      </c>
      <c r="D258" s="125">
        <v>1230942</v>
      </c>
      <c r="E258" s="125">
        <v>1078137</v>
      </c>
      <c r="F258" s="125">
        <v>1478788</v>
      </c>
      <c r="G258" s="125">
        <v>1527802</v>
      </c>
      <c r="H258" s="125">
        <v>1686567</v>
      </c>
      <c r="I258" s="125">
        <v>1504894</v>
      </c>
      <c r="J258" s="125">
        <v>1440893</v>
      </c>
      <c r="K258" s="125">
        <v>1124231</v>
      </c>
      <c r="L258" s="125">
        <v>1389753</v>
      </c>
      <c r="M258" s="125">
        <v>673043</v>
      </c>
      <c r="N258" s="126">
        <v>880489</v>
      </c>
    </row>
    <row r="259" spans="1:14" ht="11.25">
      <c r="A259" s="28" t="s">
        <v>20</v>
      </c>
      <c r="B259" s="126">
        <v>8497</v>
      </c>
      <c r="C259" s="125">
        <v>5630</v>
      </c>
      <c r="D259" s="125">
        <v>4812</v>
      </c>
      <c r="E259" s="125">
        <v>4645</v>
      </c>
      <c r="F259" s="125">
        <v>4645</v>
      </c>
      <c r="G259" s="125">
        <v>7600</v>
      </c>
      <c r="H259" s="125">
        <v>5456</v>
      </c>
      <c r="I259" s="125">
        <v>6769</v>
      </c>
      <c r="J259" s="125">
        <v>6769</v>
      </c>
      <c r="K259" s="125">
        <v>6665</v>
      </c>
      <c r="M259" s="125">
        <v>7687</v>
      </c>
      <c r="N259" s="125">
        <v>7600</v>
      </c>
    </row>
    <row r="260" spans="1:3" ht="11.25">
      <c r="A260" s="28" t="s">
        <v>270</v>
      </c>
      <c r="B260" s="27">
        <f>B258/B259</f>
        <v>163.75356008002825</v>
      </c>
      <c r="C260" s="125">
        <v>21600</v>
      </c>
    </row>
    <row r="261" spans="1:14" ht="11.25">
      <c r="A261" s="152" t="s">
        <v>271</v>
      </c>
      <c r="B261" s="27"/>
      <c r="C261" s="125">
        <v>3072567</v>
      </c>
      <c r="D261" s="125">
        <v>2660109</v>
      </c>
      <c r="E261" s="125">
        <v>4351359</v>
      </c>
      <c r="F261" s="125">
        <v>4767598</v>
      </c>
      <c r="G261" s="125">
        <v>4769053</v>
      </c>
      <c r="H261" s="125">
        <v>4879781</v>
      </c>
      <c r="I261" s="125">
        <v>4193725</v>
      </c>
      <c r="K261" s="125">
        <v>4505631</v>
      </c>
      <c r="L261" s="125">
        <v>5118896</v>
      </c>
      <c r="N261" s="126"/>
    </row>
    <row r="262" spans="1:14" ht="11.25">
      <c r="A262" s="28" t="s">
        <v>41</v>
      </c>
      <c r="B262" s="126">
        <v>3625615</v>
      </c>
      <c r="C262" s="125">
        <v>2607913</v>
      </c>
      <c r="D262" s="125">
        <v>2368531</v>
      </c>
      <c r="E262" s="125">
        <v>4043000</v>
      </c>
      <c r="F262" s="125">
        <v>4346153</v>
      </c>
      <c r="G262" s="125">
        <v>4037016</v>
      </c>
      <c r="H262" s="125">
        <v>3838650</v>
      </c>
      <c r="I262" s="125">
        <v>3416776</v>
      </c>
      <c r="J262" s="125">
        <v>3750593</v>
      </c>
      <c r="K262" s="125">
        <v>3751697</v>
      </c>
      <c r="L262" s="125">
        <v>4287510</v>
      </c>
      <c r="M262" s="125">
        <v>4084701</v>
      </c>
      <c r="N262" s="126">
        <v>5716254</v>
      </c>
    </row>
    <row r="263" spans="1:2" ht="11.25">
      <c r="A263" s="28" t="s">
        <v>42</v>
      </c>
      <c r="B263" s="126"/>
    </row>
    <row r="264" spans="1:2" ht="11.25">
      <c r="A264" s="166" t="s">
        <v>272</v>
      </c>
      <c r="B264" s="126"/>
    </row>
    <row r="265" spans="1:2" ht="11.25">
      <c r="A265" s="28" t="s">
        <v>273</v>
      </c>
      <c r="B265" s="126"/>
    </row>
    <row r="266" spans="1:2" ht="11.25">
      <c r="A266" s="28" t="s">
        <v>155</v>
      </c>
      <c r="B266" s="126"/>
    </row>
    <row r="267" spans="1:14" ht="11.25">
      <c r="A267" s="28" t="s">
        <v>238</v>
      </c>
      <c r="B267" s="126">
        <v>4751.6</v>
      </c>
      <c r="C267" s="125">
        <v>5512.2</v>
      </c>
      <c r="D267" s="125">
        <v>6087.1</v>
      </c>
      <c r="E267" s="125">
        <v>6161</v>
      </c>
      <c r="F267" s="125">
        <v>6135.8</v>
      </c>
      <c r="G267" s="125">
        <v>6293.5</v>
      </c>
      <c r="H267" s="125">
        <v>6386.5</v>
      </c>
      <c r="I267" s="125">
        <v>6020.6</v>
      </c>
      <c r="J267" s="125">
        <v>6280.33</v>
      </c>
      <c r="K267" s="125">
        <v>6524</v>
      </c>
      <c r="L267" s="125">
        <v>6528</v>
      </c>
      <c r="M267" s="125">
        <v>6633</v>
      </c>
      <c r="N267" s="126">
        <v>6971</v>
      </c>
    </row>
    <row r="268" spans="1:4" ht="11.25">
      <c r="A268" s="28" t="s">
        <v>274</v>
      </c>
      <c r="B268" s="27">
        <v>778</v>
      </c>
      <c r="C268" s="125">
        <v>20120</v>
      </c>
      <c r="D268" s="125">
        <v>1113</v>
      </c>
    </row>
    <row r="269" spans="1:2" ht="11.25">
      <c r="A269" s="28"/>
      <c r="B269" s="27"/>
    </row>
    <row r="270" spans="1:2" ht="11.25">
      <c r="A270" s="152" t="s">
        <v>275</v>
      </c>
      <c r="B270" s="27"/>
    </row>
    <row r="271" spans="1:14" ht="11.25">
      <c r="A271" s="28" t="s">
        <v>276</v>
      </c>
      <c r="B271" s="27"/>
      <c r="D271" s="125">
        <v>5700</v>
      </c>
      <c r="E271" s="125">
        <v>20840</v>
      </c>
      <c r="F271" s="125">
        <v>73988</v>
      </c>
      <c r="G271" s="125">
        <v>7226</v>
      </c>
      <c r="H271" s="125">
        <v>149450</v>
      </c>
      <c r="I271" s="125">
        <v>3725</v>
      </c>
      <c r="J271" s="125">
        <v>6775</v>
      </c>
      <c r="K271" s="125">
        <v>13600</v>
      </c>
      <c r="L271" s="125">
        <v>1400</v>
      </c>
      <c r="M271" s="125">
        <v>15200</v>
      </c>
      <c r="N271" s="126">
        <v>28495</v>
      </c>
    </row>
    <row r="272" spans="1:14" ht="11.25">
      <c r="A272" s="28" t="s">
        <v>20</v>
      </c>
      <c r="B272" s="27"/>
      <c r="D272" s="125">
        <v>19</v>
      </c>
      <c r="E272" s="125">
        <v>58</v>
      </c>
      <c r="F272" s="125">
        <v>43</v>
      </c>
      <c r="G272" s="125">
        <v>20</v>
      </c>
      <c r="H272" s="125">
        <v>51</v>
      </c>
      <c r="I272" s="125">
        <v>32</v>
      </c>
      <c r="J272" s="125">
        <v>39.5</v>
      </c>
      <c r="K272" s="125">
        <v>19</v>
      </c>
      <c r="L272" s="125">
        <v>7</v>
      </c>
      <c r="M272" s="125">
        <v>32</v>
      </c>
      <c r="N272" s="126">
        <v>60</v>
      </c>
    </row>
    <row r="273" spans="1:14" ht="11.25">
      <c r="A273" s="28" t="s">
        <v>277</v>
      </c>
      <c r="B273" s="27"/>
      <c r="D273" s="125">
        <v>300</v>
      </c>
      <c r="E273" s="125">
        <f aca="true" t="shared" si="43" ref="E273:J273">E271/E272</f>
        <v>359.3103448275862</v>
      </c>
      <c r="F273" s="125">
        <f t="shared" si="43"/>
        <v>1720.6511627906978</v>
      </c>
      <c r="G273" s="125">
        <f t="shared" si="43"/>
        <v>361.3</v>
      </c>
      <c r="H273" s="125">
        <f t="shared" si="43"/>
        <v>2930.392156862745</v>
      </c>
      <c r="I273" s="125">
        <f t="shared" si="43"/>
        <v>116.40625</v>
      </c>
      <c r="J273" s="125">
        <f t="shared" si="43"/>
        <v>171.51898734177215</v>
      </c>
      <c r="K273" s="125">
        <f>K271/K272</f>
        <v>715.7894736842105</v>
      </c>
      <c r="L273" s="125">
        <f>L271/L272</f>
        <v>200</v>
      </c>
      <c r="M273" s="125">
        <f>M271/M272</f>
        <v>475</v>
      </c>
      <c r="N273" s="125">
        <f>N271/N272</f>
        <v>474.9166666666667</v>
      </c>
    </row>
    <row r="274" spans="1:2" ht="11.25">
      <c r="A274" s="28"/>
      <c r="B274" s="27"/>
    </row>
    <row r="275" spans="1:2" ht="11.25">
      <c r="A275" s="152" t="s">
        <v>43</v>
      </c>
      <c r="B275" s="126"/>
    </row>
    <row r="276" spans="1:14" ht="11.25">
      <c r="A276" s="28" t="s">
        <v>225</v>
      </c>
      <c r="B276" s="126">
        <v>2596000</v>
      </c>
      <c r="C276" s="125">
        <v>113000</v>
      </c>
      <c r="D276" s="125">
        <v>2431000</v>
      </c>
      <c r="E276" s="125">
        <v>2651000</v>
      </c>
      <c r="F276" s="125">
        <v>1240500</v>
      </c>
      <c r="G276" s="125">
        <v>4673000</v>
      </c>
      <c r="H276" s="125">
        <v>2454000</v>
      </c>
      <c r="I276" s="125">
        <v>1340000</v>
      </c>
      <c r="J276" s="125">
        <v>1243000</v>
      </c>
      <c r="K276" s="125">
        <v>129000</v>
      </c>
      <c r="M276" s="125">
        <v>542000</v>
      </c>
      <c r="N276" s="126"/>
    </row>
    <row r="277" spans="1:14" ht="11.25">
      <c r="A277" s="28" t="s">
        <v>238</v>
      </c>
      <c r="B277" s="126">
        <v>748</v>
      </c>
      <c r="C277" s="125">
        <v>340</v>
      </c>
      <c r="D277" s="125">
        <v>613</v>
      </c>
      <c r="E277" s="125">
        <v>653</v>
      </c>
      <c r="F277" s="125">
        <v>231</v>
      </c>
      <c r="G277" s="125">
        <v>597</v>
      </c>
      <c r="H277" s="125">
        <v>249</v>
      </c>
      <c r="I277" s="125">
        <v>147</v>
      </c>
      <c r="J277" s="125">
        <v>65</v>
      </c>
      <c r="K277" s="125">
        <v>33</v>
      </c>
      <c r="N277" s="126"/>
    </row>
    <row r="278" spans="1:11" ht="11.25">
      <c r="A278" s="28" t="s">
        <v>278</v>
      </c>
      <c r="B278" s="27">
        <f>B276/B277</f>
        <v>3470.5882352941176</v>
      </c>
      <c r="C278" s="27">
        <f>C276/C277</f>
        <v>332.3529411764706</v>
      </c>
      <c r="D278" s="125">
        <v>3966</v>
      </c>
      <c r="E278" s="125">
        <f aca="true" t="shared" si="44" ref="E278:J278">E276/E277</f>
        <v>4059.7243491577337</v>
      </c>
      <c r="F278" s="125">
        <f t="shared" si="44"/>
        <v>5370.12987012987</v>
      </c>
      <c r="G278" s="125">
        <f t="shared" si="44"/>
        <v>7827.470686767169</v>
      </c>
      <c r="H278" s="125">
        <f t="shared" si="44"/>
        <v>9855.421686746988</v>
      </c>
      <c r="I278" s="125">
        <f t="shared" si="44"/>
        <v>9115.6462585034</v>
      </c>
      <c r="J278" s="125">
        <f t="shared" si="44"/>
        <v>19123.076923076922</v>
      </c>
      <c r="K278" s="125">
        <f>K276/K277</f>
        <v>3909.090909090909</v>
      </c>
    </row>
    <row r="279" spans="1:2" ht="11.25">
      <c r="A279" s="152" t="s">
        <v>279</v>
      </c>
      <c r="B279" s="126"/>
    </row>
    <row r="280" spans="1:12" ht="11.25">
      <c r="A280" s="28" t="s">
        <v>225</v>
      </c>
      <c r="B280" s="126">
        <v>330700</v>
      </c>
      <c r="C280" s="125">
        <v>448400</v>
      </c>
      <c r="D280" s="125">
        <v>435780</v>
      </c>
      <c r="E280" s="125">
        <v>624000</v>
      </c>
      <c r="F280" s="125">
        <v>120000</v>
      </c>
      <c r="G280" s="125">
        <v>1164809</v>
      </c>
      <c r="J280" s="125">
        <v>100500</v>
      </c>
      <c r="K280" s="125">
        <v>118750</v>
      </c>
      <c r="L280" s="125">
        <v>64000</v>
      </c>
    </row>
    <row r="281" spans="1:4" ht="11.25">
      <c r="A281" s="28" t="s">
        <v>238</v>
      </c>
      <c r="B281" s="126">
        <v>37.5</v>
      </c>
      <c r="C281" s="125">
        <v>56</v>
      </c>
      <c r="D281" s="125">
        <v>41</v>
      </c>
    </row>
    <row r="282" spans="1:4" ht="11.25">
      <c r="A282" s="28" t="s">
        <v>245</v>
      </c>
      <c r="B282" s="27">
        <f>B280/B281</f>
        <v>8818.666666666666</v>
      </c>
      <c r="C282" s="27">
        <f>C280/C281</f>
        <v>8007.142857142857</v>
      </c>
      <c r="D282" s="125">
        <v>10629</v>
      </c>
    </row>
    <row r="283" spans="1:2" ht="11.25">
      <c r="A283" s="152" t="s">
        <v>280</v>
      </c>
      <c r="B283" s="126"/>
    </row>
    <row r="284" spans="1:14" ht="11.25">
      <c r="A284" s="28" t="s">
        <v>225</v>
      </c>
      <c r="B284" s="126">
        <v>12317999</v>
      </c>
      <c r="C284" s="125">
        <v>11872722</v>
      </c>
      <c r="D284" s="125">
        <v>23783560</v>
      </c>
      <c r="E284" s="125">
        <v>31200010</v>
      </c>
      <c r="F284" s="125">
        <v>60989421</v>
      </c>
      <c r="G284" s="125">
        <v>58240463</v>
      </c>
      <c r="H284" s="125">
        <v>73368900</v>
      </c>
      <c r="I284" s="125">
        <v>70964944</v>
      </c>
      <c r="J284" s="125">
        <v>59476829</v>
      </c>
      <c r="K284" s="125">
        <v>54349217</v>
      </c>
      <c r="L284" s="125">
        <v>58925365</v>
      </c>
      <c r="M284" s="125">
        <v>53743780</v>
      </c>
      <c r="N284" s="126">
        <v>36316050</v>
      </c>
    </row>
    <row r="285" spans="1:14" ht="11.25">
      <c r="A285" s="28" t="s">
        <v>238</v>
      </c>
      <c r="B285" s="126">
        <v>443</v>
      </c>
      <c r="C285" s="125">
        <v>441</v>
      </c>
      <c r="D285" s="125">
        <v>739.3</v>
      </c>
      <c r="E285" s="125">
        <v>608</v>
      </c>
      <c r="F285" s="125">
        <v>1044</v>
      </c>
      <c r="G285" s="125">
        <v>1352</v>
      </c>
      <c r="J285" s="125">
        <v>1057</v>
      </c>
      <c r="K285" s="125">
        <v>674</v>
      </c>
      <c r="M285" s="125">
        <v>1379</v>
      </c>
      <c r="N285" s="125">
        <v>750</v>
      </c>
    </row>
    <row r="286" spans="1:14" ht="11.25">
      <c r="A286" s="28" t="s">
        <v>245</v>
      </c>
      <c r="B286" s="27">
        <f>B284/B285</f>
        <v>27805.866817155755</v>
      </c>
      <c r="C286" s="125">
        <v>24301</v>
      </c>
      <c r="D286" s="125">
        <v>32173</v>
      </c>
      <c r="E286" s="125">
        <f>E284/E285</f>
        <v>51315.80592105263</v>
      </c>
      <c r="F286" s="125">
        <f>F284/F285</f>
        <v>58418.98563218391</v>
      </c>
      <c r="G286" s="125">
        <f>G284/G285</f>
        <v>43077.26553254438</v>
      </c>
      <c r="J286" s="125">
        <f>J284/J285</f>
        <v>56269.4692526017</v>
      </c>
      <c r="K286" s="125">
        <f>K284/K285</f>
        <v>80636.82047477744</v>
      </c>
      <c r="M286" s="125">
        <f>M284/M285</f>
        <v>38973.009427121106</v>
      </c>
      <c r="N286" s="125">
        <f>N284/N285</f>
        <v>48421.4</v>
      </c>
    </row>
    <row r="287" spans="1:2" ht="11.25">
      <c r="A287" s="152" t="s">
        <v>44</v>
      </c>
      <c r="B287" s="126"/>
    </row>
    <row r="288" spans="1:14" ht="11.25">
      <c r="A288" s="28" t="s">
        <v>281</v>
      </c>
      <c r="B288" s="126">
        <v>253920</v>
      </c>
      <c r="C288" s="125">
        <v>263300</v>
      </c>
      <c r="D288" s="125">
        <v>306950</v>
      </c>
      <c r="E288" s="125">
        <v>181400</v>
      </c>
      <c r="F288" s="125">
        <v>169380</v>
      </c>
      <c r="G288" s="125">
        <v>249200</v>
      </c>
      <c r="H288" s="125">
        <v>225314</v>
      </c>
      <c r="I288" s="125">
        <v>215155</v>
      </c>
      <c r="J288" s="125">
        <v>218750</v>
      </c>
      <c r="K288" s="125">
        <v>139650</v>
      </c>
      <c r="L288" s="125">
        <v>299000</v>
      </c>
      <c r="M288" s="125">
        <v>279700</v>
      </c>
      <c r="N288" s="126">
        <v>308600</v>
      </c>
    </row>
    <row r="289" spans="1:14" ht="11.25">
      <c r="A289" s="28" t="s">
        <v>238</v>
      </c>
      <c r="B289" s="126">
        <v>203.6</v>
      </c>
      <c r="C289" s="125">
        <v>207</v>
      </c>
      <c r="D289" s="125">
        <v>237</v>
      </c>
      <c r="E289" s="125">
        <v>154</v>
      </c>
      <c r="F289" s="125">
        <v>142</v>
      </c>
      <c r="G289" s="125">
        <v>218</v>
      </c>
      <c r="H289" s="125">
        <v>135.3</v>
      </c>
      <c r="I289" s="125">
        <v>175.7</v>
      </c>
      <c r="J289" s="125">
        <v>241.5</v>
      </c>
      <c r="K289" s="125">
        <v>109</v>
      </c>
      <c r="L289" s="125">
        <v>246</v>
      </c>
      <c r="M289" s="125">
        <v>280</v>
      </c>
      <c r="N289" s="126">
        <v>265</v>
      </c>
    </row>
    <row r="290" spans="1:14" ht="11.25">
      <c r="A290" s="28" t="s">
        <v>245</v>
      </c>
      <c r="B290" s="27">
        <f>B288/B289</f>
        <v>1247.1512770137524</v>
      </c>
      <c r="C290" s="27">
        <f>C288/C289</f>
        <v>1271.9806763285023</v>
      </c>
      <c r="D290" s="125">
        <v>1295</v>
      </c>
      <c r="E290" s="125">
        <f aca="true" t="shared" si="45" ref="E290:J290">E288/E289</f>
        <v>1177.922077922078</v>
      </c>
      <c r="F290" s="125">
        <f t="shared" si="45"/>
        <v>1192.8169014084508</v>
      </c>
      <c r="G290" s="125">
        <f t="shared" si="45"/>
        <v>1143.119266055046</v>
      </c>
      <c r="H290" s="125">
        <f t="shared" si="45"/>
        <v>1665.2919438285292</v>
      </c>
      <c r="I290" s="125">
        <f t="shared" si="45"/>
        <v>1224.55890722823</v>
      </c>
      <c r="J290" s="125">
        <f t="shared" si="45"/>
        <v>905.7971014492754</v>
      </c>
      <c r="K290" s="125">
        <f>K288/K289</f>
        <v>1281.1926605504586</v>
      </c>
      <c r="L290" s="125">
        <f>L288/L289</f>
        <v>1215.4471544715448</v>
      </c>
      <c r="M290" s="125">
        <f>M288/M289</f>
        <v>998.9285714285714</v>
      </c>
      <c r="N290" s="125">
        <f>N288/N289</f>
        <v>1164.5283018867924</v>
      </c>
    </row>
    <row r="291" spans="1:2" ht="11.25">
      <c r="A291" s="152" t="s">
        <v>45</v>
      </c>
      <c r="B291" s="126"/>
    </row>
    <row r="292" spans="1:14" ht="11.25">
      <c r="A292" s="28" t="s">
        <v>225</v>
      </c>
      <c r="B292" s="27">
        <v>4853600</v>
      </c>
      <c r="C292" s="125">
        <v>4472000</v>
      </c>
      <c r="D292" s="125">
        <v>4208727</v>
      </c>
      <c r="E292" s="125">
        <v>3655287</v>
      </c>
      <c r="F292" s="125">
        <v>4759880</v>
      </c>
      <c r="G292" s="125">
        <v>4963188</v>
      </c>
      <c r="H292" s="125">
        <v>3162150</v>
      </c>
      <c r="I292" s="125">
        <v>5017044</v>
      </c>
      <c r="J292" s="125">
        <v>2101950</v>
      </c>
      <c r="K292" s="125">
        <v>2594500</v>
      </c>
      <c r="L292" s="125">
        <v>5085500</v>
      </c>
      <c r="M292" s="125">
        <v>3245500</v>
      </c>
      <c r="N292" s="126">
        <v>2618050</v>
      </c>
    </row>
    <row r="293" spans="1:14" ht="11.25">
      <c r="A293" s="28" t="s">
        <v>238</v>
      </c>
      <c r="B293" s="27">
        <v>435</v>
      </c>
      <c r="C293" s="125">
        <v>375</v>
      </c>
      <c r="D293" s="125">
        <v>490</v>
      </c>
      <c r="E293" s="125">
        <v>271</v>
      </c>
      <c r="F293" s="125">
        <v>410</v>
      </c>
      <c r="G293" s="125">
        <v>341</v>
      </c>
      <c r="H293" s="125">
        <v>188</v>
      </c>
      <c r="I293" s="125">
        <v>302</v>
      </c>
      <c r="J293" s="125">
        <v>177</v>
      </c>
      <c r="K293" s="125">
        <v>145</v>
      </c>
      <c r="L293" s="125">
        <v>284</v>
      </c>
      <c r="M293" s="125">
        <v>234</v>
      </c>
      <c r="N293" s="126">
        <v>214</v>
      </c>
    </row>
    <row r="294" spans="1:14" ht="11.25">
      <c r="A294" s="28" t="s">
        <v>245</v>
      </c>
      <c r="B294" s="27">
        <f>B292/B293</f>
        <v>11157.701149425287</v>
      </c>
      <c r="C294" s="27">
        <f>C292/C293</f>
        <v>11925.333333333334</v>
      </c>
      <c r="D294" s="125">
        <v>8589</v>
      </c>
      <c r="E294" s="125">
        <f aca="true" t="shared" si="46" ref="E294:J294">E292/E293</f>
        <v>13488.143911439114</v>
      </c>
      <c r="F294" s="125">
        <f t="shared" si="46"/>
        <v>11609.463414634147</v>
      </c>
      <c r="G294" s="125">
        <f t="shared" si="46"/>
        <v>14554.803519061583</v>
      </c>
      <c r="H294" s="125">
        <f t="shared" si="46"/>
        <v>16819.94680851064</v>
      </c>
      <c r="I294" s="125">
        <f t="shared" si="46"/>
        <v>16612.72847682119</v>
      </c>
      <c r="J294" s="125">
        <f t="shared" si="46"/>
        <v>11875.42372881356</v>
      </c>
      <c r="K294" s="125">
        <f>K292/K293</f>
        <v>17893.103448275862</v>
      </c>
      <c r="L294" s="125">
        <f>L292/L293</f>
        <v>17906.690140845072</v>
      </c>
      <c r="M294" s="125">
        <f>M292/M293</f>
        <v>13869.65811965812</v>
      </c>
      <c r="N294" s="125">
        <f>N292/N293</f>
        <v>12233.878504672897</v>
      </c>
    </row>
    <row r="295" spans="1:2" ht="11.25">
      <c r="A295" s="152" t="s">
        <v>46</v>
      </c>
      <c r="B295" s="126"/>
    </row>
    <row r="296" spans="1:14" ht="11.25">
      <c r="A296" s="28" t="s">
        <v>282</v>
      </c>
      <c r="B296" s="27">
        <v>1626227.2</v>
      </c>
      <c r="C296" s="125">
        <v>1158189</v>
      </c>
      <c r="D296" s="125">
        <v>879770</v>
      </c>
      <c r="E296" s="125">
        <v>611420</v>
      </c>
      <c r="F296" s="125">
        <v>813135</v>
      </c>
      <c r="G296" s="125">
        <v>416650</v>
      </c>
      <c r="H296" s="125">
        <v>770634</v>
      </c>
      <c r="I296" s="125">
        <v>147331</v>
      </c>
      <c r="J296" s="125">
        <v>358891</v>
      </c>
      <c r="K296" s="125">
        <v>470261</v>
      </c>
      <c r="L296" s="125">
        <v>154647</v>
      </c>
      <c r="M296" s="125">
        <v>180620</v>
      </c>
      <c r="N296" s="126">
        <v>168319</v>
      </c>
    </row>
    <row r="297" spans="1:14" ht="11.25">
      <c r="A297" s="28" t="s">
        <v>238</v>
      </c>
      <c r="B297" s="27">
        <v>1798</v>
      </c>
      <c r="C297" s="125">
        <v>2007</v>
      </c>
      <c r="D297" s="125">
        <v>1852</v>
      </c>
      <c r="E297" s="125">
        <v>1551</v>
      </c>
      <c r="F297" s="125">
        <v>1791</v>
      </c>
      <c r="G297" s="125">
        <v>999</v>
      </c>
      <c r="H297" s="125">
        <v>735</v>
      </c>
      <c r="I297" s="125">
        <v>454</v>
      </c>
      <c r="J297" s="125">
        <v>513</v>
      </c>
      <c r="K297" s="125">
        <v>427</v>
      </c>
      <c r="L297" s="125">
        <v>423</v>
      </c>
      <c r="M297" s="125">
        <v>442</v>
      </c>
      <c r="N297" s="126">
        <v>450</v>
      </c>
    </row>
    <row r="298" spans="1:14" ht="11.25">
      <c r="A298" s="28" t="s">
        <v>47</v>
      </c>
      <c r="B298" s="27">
        <f>B296/B297</f>
        <v>904.4645161290322</v>
      </c>
      <c r="C298" s="27">
        <f>C296/C297</f>
        <v>577.0747384155455</v>
      </c>
      <c r="D298" s="125">
        <v>475</v>
      </c>
      <c r="E298" s="125">
        <f aca="true" t="shared" si="47" ref="E298:J298">E296/E297</f>
        <v>394.2101869761444</v>
      </c>
      <c r="F298" s="125">
        <f t="shared" si="47"/>
        <v>454.0117252931323</v>
      </c>
      <c r="G298" s="125">
        <f t="shared" si="47"/>
        <v>417.06706706706706</v>
      </c>
      <c r="H298" s="125">
        <f t="shared" si="47"/>
        <v>1048.4816326530613</v>
      </c>
      <c r="I298" s="125">
        <f t="shared" si="47"/>
        <v>324.51762114537445</v>
      </c>
      <c r="J298" s="125">
        <f t="shared" si="47"/>
        <v>699.5925925925926</v>
      </c>
      <c r="K298" s="125">
        <f>K296/K297</f>
        <v>1101.3138173302107</v>
      </c>
      <c r="L298" s="125">
        <f>L296/L297</f>
        <v>365.59574468085106</v>
      </c>
      <c r="M298" s="125">
        <f>M296/M297</f>
        <v>408.6425339366516</v>
      </c>
      <c r="N298" s="125">
        <f>N296/N297</f>
        <v>374.0422222222222</v>
      </c>
    </row>
    <row r="299" spans="1:2" ht="11.25">
      <c r="A299" s="152" t="s">
        <v>48</v>
      </c>
      <c r="B299" s="126"/>
    </row>
    <row r="300" spans="1:14" ht="11.25">
      <c r="A300" s="28" t="s">
        <v>225</v>
      </c>
      <c r="B300" s="187">
        <v>3840000.2</v>
      </c>
      <c r="C300" s="125">
        <v>4500994</v>
      </c>
      <c r="D300" s="125">
        <v>4564760</v>
      </c>
      <c r="E300" s="125">
        <v>3793026</v>
      </c>
      <c r="F300" s="125">
        <v>3355365</v>
      </c>
      <c r="G300" s="125">
        <v>2832500</v>
      </c>
      <c r="H300" s="125">
        <v>4402500</v>
      </c>
      <c r="I300" s="125">
        <v>2551600</v>
      </c>
      <c r="J300" s="125">
        <v>2551117</v>
      </c>
      <c r="K300" s="125">
        <v>4335250</v>
      </c>
      <c r="L300" s="125">
        <v>2843274</v>
      </c>
      <c r="M300" s="125">
        <v>2216400</v>
      </c>
      <c r="N300" s="126">
        <v>2362800</v>
      </c>
    </row>
    <row r="301" spans="1:14" ht="11.25">
      <c r="A301" s="28" t="s">
        <v>238</v>
      </c>
      <c r="B301" s="128">
        <v>178.5</v>
      </c>
      <c r="C301" s="125">
        <v>187</v>
      </c>
      <c r="D301" s="125">
        <v>228.5</v>
      </c>
      <c r="E301" s="125">
        <v>240</v>
      </c>
      <c r="F301" s="125">
        <v>192</v>
      </c>
      <c r="G301" s="125">
        <v>163</v>
      </c>
      <c r="H301" s="125">
        <v>248</v>
      </c>
      <c r="I301" s="125">
        <v>175</v>
      </c>
      <c r="J301" s="125">
        <v>193</v>
      </c>
      <c r="K301" s="125">
        <v>189</v>
      </c>
      <c r="L301" s="125">
        <v>181</v>
      </c>
      <c r="M301" s="125">
        <v>122</v>
      </c>
      <c r="N301" s="126">
        <v>138</v>
      </c>
    </row>
    <row r="302" spans="1:14" ht="11.25">
      <c r="A302" s="28" t="s">
        <v>245</v>
      </c>
      <c r="B302" s="27">
        <f>B300/B301</f>
        <v>21512.60616246499</v>
      </c>
      <c r="C302" s="27">
        <f>C300/C301</f>
        <v>24069.486631016043</v>
      </c>
      <c r="D302" s="125">
        <v>19977</v>
      </c>
      <c r="E302" s="125">
        <f aca="true" t="shared" si="48" ref="E302:J302">E300/E301</f>
        <v>15804.275</v>
      </c>
      <c r="F302" s="125">
        <f t="shared" si="48"/>
        <v>17475.859375</v>
      </c>
      <c r="G302" s="125">
        <f t="shared" si="48"/>
        <v>17377.300613496933</v>
      </c>
      <c r="H302" s="125">
        <f t="shared" si="48"/>
        <v>17752.016129032258</v>
      </c>
      <c r="I302" s="125">
        <f t="shared" si="48"/>
        <v>14580.57142857143</v>
      </c>
      <c r="J302" s="125">
        <f t="shared" si="48"/>
        <v>13218.222797927461</v>
      </c>
      <c r="K302" s="125">
        <f>K300/K301</f>
        <v>22937.830687830687</v>
      </c>
      <c r="L302" s="125">
        <f>L300/L301</f>
        <v>15708.696132596686</v>
      </c>
      <c r="M302" s="125">
        <f>M300/M301</f>
        <v>18167.213114754097</v>
      </c>
      <c r="N302" s="125">
        <f>N300/N301</f>
        <v>17121.739130434784</v>
      </c>
    </row>
    <row r="303" spans="1:2" ht="11.25">
      <c r="A303" s="152" t="s">
        <v>49</v>
      </c>
      <c r="B303" s="126"/>
    </row>
    <row r="304" spans="1:14" ht="11.25">
      <c r="A304" s="28" t="s">
        <v>283</v>
      </c>
      <c r="B304" s="126">
        <v>2226800</v>
      </c>
      <c r="C304" s="125">
        <v>2012000</v>
      </c>
      <c r="D304" s="125">
        <v>3746522</v>
      </c>
      <c r="E304" s="125">
        <v>3075843</v>
      </c>
      <c r="F304" s="125">
        <v>2055500</v>
      </c>
      <c r="G304" s="125">
        <v>3519600</v>
      </c>
      <c r="H304" s="125">
        <v>1124400</v>
      </c>
      <c r="I304" s="125">
        <v>841840</v>
      </c>
      <c r="J304" s="125">
        <v>561900</v>
      </c>
      <c r="K304" s="125">
        <v>735700</v>
      </c>
      <c r="L304" s="125">
        <v>8023680</v>
      </c>
      <c r="M304" s="125">
        <v>6146000</v>
      </c>
      <c r="N304" s="126">
        <v>7680680</v>
      </c>
    </row>
    <row r="305" spans="1:14" ht="11.25">
      <c r="A305" s="28" t="s">
        <v>238</v>
      </c>
      <c r="B305" s="126">
        <v>541</v>
      </c>
      <c r="C305" s="125">
        <v>550</v>
      </c>
      <c r="D305" s="125">
        <v>1075</v>
      </c>
      <c r="E305" s="125">
        <v>1133</v>
      </c>
      <c r="F305" s="125">
        <v>853</v>
      </c>
      <c r="G305" s="125">
        <v>693</v>
      </c>
      <c r="H305" s="125">
        <v>572</v>
      </c>
      <c r="I305" s="125">
        <v>491</v>
      </c>
      <c r="J305" s="125">
        <v>404</v>
      </c>
      <c r="K305" s="125">
        <v>573</v>
      </c>
      <c r="L305" s="125">
        <v>796</v>
      </c>
      <c r="M305" s="125">
        <v>615</v>
      </c>
      <c r="N305" s="126">
        <v>620</v>
      </c>
    </row>
    <row r="306" spans="1:14" ht="11.25">
      <c r="A306" s="28" t="s">
        <v>284</v>
      </c>
      <c r="B306" s="27">
        <f>B304/B305</f>
        <v>4116.081330868761</v>
      </c>
      <c r="C306" s="27">
        <f>C304/C305</f>
        <v>3658.181818181818</v>
      </c>
      <c r="G306" s="125">
        <f aca="true" t="shared" si="49" ref="G306:L306">G304/G305</f>
        <v>5078.787878787879</v>
      </c>
      <c r="H306" s="125">
        <f t="shared" si="49"/>
        <v>1965.7342657342658</v>
      </c>
      <c r="I306" s="125">
        <f t="shared" si="49"/>
        <v>1714.5417515274949</v>
      </c>
      <c r="J306" s="125">
        <f t="shared" si="49"/>
        <v>1390.8415841584158</v>
      </c>
      <c r="K306" s="125">
        <f t="shared" si="49"/>
        <v>1283.9441535776614</v>
      </c>
      <c r="L306" s="125">
        <f t="shared" si="49"/>
        <v>10080</v>
      </c>
      <c r="M306" s="125">
        <f>M304/M305</f>
        <v>9993.49593495935</v>
      </c>
      <c r="N306" s="125">
        <f>N304/N305</f>
        <v>12388.193548387097</v>
      </c>
    </row>
    <row r="307" spans="1:2" ht="11.25">
      <c r="A307" s="152" t="s">
        <v>285</v>
      </c>
      <c r="B307" s="126"/>
    </row>
    <row r="308" spans="1:14" ht="11.25">
      <c r="A308" s="28" t="s">
        <v>225</v>
      </c>
      <c r="B308" s="126">
        <v>65211</v>
      </c>
      <c r="C308" s="125">
        <v>65536</v>
      </c>
      <c r="D308" s="125">
        <v>56131</v>
      </c>
      <c r="E308" s="125">
        <v>91200</v>
      </c>
      <c r="F308" s="125">
        <v>87369</v>
      </c>
      <c r="G308" s="125">
        <v>47827</v>
      </c>
      <c r="H308" s="125">
        <v>94925</v>
      </c>
      <c r="I308" s="125">
        <v>54773</v>
      </c>
      <c r="J308" s="125">
        <v>110515</v>
      </c>
      <c r="K308" s="125">
        <v>86115</v>
      </c>
      <c r="L308" s="125">
        <v>57629</v>
      </c>
      <c r="M308" s="125">
        <v>57671</v>
      </c>
      <c r="N308" s="126">
        <v>150000</v>
      </c>
    </row>
    <row r="309" spans="1:14" ht="11.25">
      <c r="A309" s="28" t="s">
        <v>238</v>
      </c>
      <c r="B309" s="126">
        <v>1514</v>
      </c>
      <c r="C309" s="125">
        <v>202</v>
      </c>
      <c r="E309" s="125">
        <v>40</v>
      </c>
      <c r="F309" s="125">
        <v>534</v>
      </c>
      <c r="G309" s="125">
        <v>80</v>
      </c>
      <c r="H309" s="125">
        <v>158</v>
      </c>
      <c r="I309" s="125">
        <v>76</v>
      </c>
      <c r="J309" s="125">
        <v>259</v>
      </c>
      <c r="K309" s="125">
        <v>300</v>
      </c>
      <c r="L309" s="125">
        <v>300</v>
      </c>
      <c r="M309" s="125">
        <v>500</v>
      </c>
      <c r="N309" s="126">
        <v>500</v>
      </c>
    </row>
    <row r="310" spans="1:14" ht="11.25">
      <c r="A310" s="28" t="s">
        <v>245</v>
      </c>
      <c r="B310" s="28">
        <f>B308/B309</f>
        <v>43.07199471598415</v>
      </c>
      <c r="C310" s="27">
        <f>C308/C309</f>
        <v>324.43564356435644</v>
      </c>
      <c r="F310" s="125">
        <f>F308/F309</f>
        <v>163.6123595505618</v>
      </c>
      <c r="G310" s="125">
        <v>598</v>
      </c>
      <c r="H310" s="125">
        <f aca="true" t="shared" si="50" ref="H310:N310">H308/H309</f>
        <v>600.7911392405064</v>
      </c>
      <c r="I310" s="125">
        <f t="shared" si="50"/>
        <v>720.6973684210526</v>
      </c>
      <c r="J310" s="125">
        <f t="shared" si="50"/>
        <v>426.6988416988417</v>
      </c>
      <c r="K310" s="125">
        <f t="shared" si="50"/>
        <v>287.05</v>
      </c>
      <c r="L310" s="125">
        <f t="shared" si="50"/>
        <v>192.09666666666666</v>
      </c>
      <c r="M310" s="125">
        <f t="shared" si="50"/>
        <v>115.342</v>
      </c>
      <c r="N310" s="125">
        <f t="shared" si="50"/>
        <v>300</v>
      </c>
    </row>
    <row r="311" spans="1:2" ht="11.25">
      <c r="A311" s="152" t="s">
        <v>50</v>
      </c>
      <c r="B311" s="126"/>
    </row>
    <row r="312" spans="1:14" ht="11.25">
      <c r="A312" s="28" t="s">
        <v>225</v>
      </c>
      <c r="B312" s="126">
        <v>474400</v>
      </c>
      <c r="C312" s="125">
        <v>697500</v>
      </c>
      <c r="D312" s="125">
        <v>799300</v>
      </c>
      <c r="E312" s="125">
        <v>564700</v>
      </c>
      <c r="F312" s="125">
        <v>434440</v>
      </c>
      <c r="G312" s="125">
        <v>617100</v>
      </c>
      <c r="H312" s="125">
        <v>872800</v>
      </c>
      <c r="I312" s="125">
        <v>638350</v>
      </c>
      <c r="J312" s="125">
        <v>508833</v>
      </c>
      <c r="K312" s="125">
        <v>638200</v>
      </c>
      <c r="L312" s="125">
        <v>726375</v>
      </c>
      <c r="M312" s="125">
        <v>601428</v>
      </c>
      <c r="N312" s="126">
        <v>632944</v>
      </c>
    </row>
    <row r="313" spans="1:14" ht="11.25">
      <c r="A313" s="28" t="s">
        <v>238</v>
      </c>
      <c r="B313" s="126">
        <v>50</v>
      </c>
      <c r="C313" s="125">
        <v>68</v>
      </c>
      <c r="D313" s="125">
        <v>86</v>
      </c>
      <c r="E313" s="125">
        <v>61</v>
      </c>
      <c r="F313" s="125">
        <v>50</v>
      </c>
      <c r="G313" s="125">
        <v>56</v>
      </c>
      <c r="H313" s="125">
        <v>76</v>
      </c>
      <c r="I313" s="125">
        <v>46.6</v>
      </c>
      <c r="J313" s="125">
        <v>43</v>
      </c>
      <c r="K313" s="125">
        <v>50</v>
      </c>
      <c r="L313" s="125">
        <v>70</v>
      </c>
      <c r="M313" s="125">
        <v>59</v>
      </c>
      <c r="N313" s="126">
        <v>58</v>
      </c>
    </row>
    <row r="314" spans="1:14" ht="11.25">
      <c r="A314" s="28" t="s">
        <v>245</v>
      </c>
      <c r="B314" s="27">
        <f>B312/B313</f>
        <v>9488</v>
      </c>
      <c r="C314" s="125">
        <v>9838</v>
      </c>
      <c r="D314" s="125">
        <v>9294</v>
      </c>
      <c r="E314" s="125">
        <f aca="true" t="shared" si="51" ref="E314:J314">E312/E313</f>
        <v>9257.377049180328</v>
      </c>
      <c r="F314" s="125">
        <f t="shared" si="51"/>
        <v>8688.8</v>
      </c>
      <c r="G314" s="125">
        <f t="shared" si="51"/>
        <v>11019.642857142857</v>
      </c>
      <c r="H314" s="125">
        <f t="shared" si="51"/>
        <v>11484.21052631579</v>
      </c>
      <c r="I314" s="125">
        <f t="shared" si="51"/>
        <v>13698.497854077254</v>
      </c>
      <c r="J314" s="125">
        <f t="shared" si="51"/>
        <v>11833.32558139535</v>
      </c>
      <c r="K314" s="125">
        <f>K312/K313</f>
        <v>12764</v>
      </c>
      <c r="L314" s="125">
        <f>L312/L313</f>
        <v>10376.785714285714</v>
      </c>
      <c r="M314" s="125">
        <f>M312/M313</f>
        <v>10193.694915254237</v>
      </c>
      <c r="N314" s="125">
        <f>N312/N313</f>
        <v>10912.827586206897</v>
      </c>
    </row>
    <row r="315" spans="1:2" ht="11.25">
      <c r="A315" s="152" t="s">
        <v>286</v>
      </c>
      <c r="B315" s="126"/>
    </row>
    <row r="316" spans="1:2" ht="11.25">
      <c r="A316" s="28" t="s">
        <v>225</v>
      </c>
      <c r="B316" s="126"/>
    </row>
    <row r="317" spans="1:2" ht="11.25">
      <c r="A317" s="28" t="s">
        <v>238</v>
      </c>
      <c r="B317" s="126"/>
    </row>
    <row r="318" spans="1:2" ht="11.25">
      <c r="A318" s="28" t="s">
        <v>245</v>
      </c>
      <c r="B318" s="126"/>
    </row>
    <row r="319" spans="1:2" ht="11.25">
      <c r="A319" s="152" t="s">
        <v>51</v>
      </c>
      <c r="B319" s="126"/>
    </row>
    <row r="320" spans="1:14" ht="11.25">
      <c r="A320" s="28" t="s">
        <v>225</v>
      </c>
      <c r="B320" s="126">
        <v>21500</v>
      </c>
      <c r="C320" s="125">
        <v>28500</v>
      </c>
      <c r="D320" s="125">
        <v>21300</v>
      </c>
      <c r="E320" s="125">
        <v>41300</v>
      </c>
      <c r="F320" s="125">
        <v>30800</v>
      </c>
      <c r="G320" s="125">
        <v>49800</v>
      </c>
      <c r="H320" s="125">
        <v>79000</v>
      </c>
      <c r="I320" s="125">
        <v>83400</v>
      </c>
      <c r="J320" s="125">
        <v>108200</v>
      </c>
      <c r="K320" s="125">
        <v>78200</v>
      </c>
      <c r="L320" s="125">
        <v>55000</v>
      </c>
      <c r="M320" s="125">
        <v>35000</v>
      </c>
      <c r="N320" s="126">
        <v>35000</v>
      </c>
    </row>
    <row r="321" spans="1:14" ht="11.25">
      <c r="A321" s="28" t="s">
        <v>238</v>
      </c>
      <c r="B321" s="126">
        <v>31</v>
      </c>
      <c r="C321" s="125">
        <v>33</v>
      </c>
      <c r="D321" s="125">
        <v>27</v>
      </c>
      <c r="E321" s="125">
        <v>53</v>
      </c>
      <c r="F321" s="125">
        <v>38</v>
      </c>
      <c r="G321" s="125">
        <v>44</v>
      </c>
      <c r="H321" s="125">
        <v>60</v>
      </c>
      <c r="I321" s="125">
        <v>63</v>
      </c>
      <c r="J321" s="125">
        <v>68</v>
      </c>
      <c r="K321" s="125">
        <v>38</v>
      </c>
      <c r="L321" s="125">
        <v>29</v>
      </c>
      <c r="M321" s="125">
        <v>35</v>
      </c>
      <c r="N321" s="126">
        <v>35</v>
      </c>
    </row>
    <row r="322" spans="1:14" ht="11.25">
      <c r="A322" s="28" t="s">
        <v>245</v>
      </c>
      <c r="B322" s="27">
        <f>B320/B321</f>
        <v>693.5483870967741</v>
      </c>
      <c r="C322" s="27">
        <f>C320/C321</f>
        <v>863.6363636363636</v>
      </c>
      <c r="D322" s="125">
        <v>789</v>
      </c>
      <c r="E322" s="125">
        <f aca="true" t="shared" si="52" ref="E322:J322">E320/E321</f>
        <v>779.2452830188679</v>
      </c>
      <c r="F322" s="125">
        <f t="shared" si="52"/>
        <v>810.5263157894736</v>
      </c>
      <c r="G322" s="125">
        <f t="shared" si="52"/>
        <v>1131.8181818181818</v>
      </c>
      <c r="H322" s="125">
        <f t="shared" si="52"/>
        <v>1316.6666666666667</v>
      </c>
      <c r="I322" s="125">
        <f t="shared" si="52"/>
        <v>1323.8095238095239</v>
      </c>
      <c r="J322" s="125">
        <f t="shared" si="52"/>
        <v>1591.1764705882354</v>
      </c>
      <c r="K322" s="125">
        <f>K320/K321</f>
        <v>2057.8947368421054</v>
      </c>
      <c r="L322" s="125">
        <f>L320/L321</f>
        <v>1896.551724137931</v>
      </c>
      <c r="M322" s="125">
        <f>M320/M321</f>
        <v>1000</v>
      </c>
      <c r="N322" s="125">
        <f>N320/N321</f>
        <v>1000</v>
      </c>
    </row>
    <row r="323" spans="1:2" ht="11.25">
      <c r="A323" s="152" t="s">
        <v>52</v>
      </c>
      <c r="B323" s="126"/>
    </row>
    <row r="324" spans="1:9" ht="11.25">
      <c r="A324" s="28" t="s">
        <v>287</v>
      </c>
      <c r="B324" s="126">
        <v>4000</v>
      </c>
      <c r="C324" s="125">
        <v>503750</v>
      </c>
      <c r="D324" s="125">
        <v>500000</v>
      </c>
      <c r="E324" s="125">
        <v>502800</v>
      </c>
      <c r="F324" s="125">
        <v>510000</v>
      </c>
      <c r="G324" s="125">
        <v>120000</v>
      </c>
      <c r="H324" s="125">
        <v>210000</v>
      </c>
      <c r="I324" s="125">
        <v>100000</v>
      </c>
    </row>
    <row r="325" spans="1:14" ht="11.25">
      <c r="A325" s="28" t="s">
        <v>226</v>
      </c>
      <c r="B325" s="126">
        <v>8</v>
      </c>
      <c r="C325" s="125">
        <v>102</v>
      </c>
      <c r="D325" s="125">
        <v>100</v>
      </c>
      <c r="E325" s="125">
        <v>105</v>
      </c>
      <c r="F325" s="125">
        <v>102</v>
      </c>
      <c r="G325" s="125">
        <v>30</v>
      </c>
      <c r="H325" s="125">
        <v>100</v>
      </c>
      <c r="I325" s="125">
        <v>110</v>
      </c>
      <c r="M325" s="125">
        <v>60</v>
      </c>
      <c r="N325" s="125">
        <v>40</v>
      </c>
    </row>
    <row r="326" spans="1:9" ht="11.25">
      <c r="A326" s="28" t="s">
        <v>288</v>
      </c>
      <c r="B326" s="27">
        <f>B324/B325</f>
        <v>500</v>
      </c>
      <c r="C326" s="27">
        <f>C324/C325</f>
        <v>4938.725490196079</v>
      </c>
      <c r="D326" s="125">
        <v>5000</v>
      </c>
      <c r="E326" s="125">
        <f>E324/E325</f>
        <v>4788.571428571428</v>
      </c>
      <c r="F326" s="125">
        <f>F324/F325</f>
        <v>5000</v>
      </c>
      <c r="G326" s="125">
        <f>G324/G325</f>
        <v>4000</v>
      </c>
      <c r="H326" s="125">
        <f>H324/H325</f>
        <v>2100</v>
      </c>
      <c r="I326" s="125">
        <f>I324/I325</f>
        <v>909.0909090909091</v>
      </c>
    </row>
    <row r="327" spans="1:2" ht="11.25">
      <c r="A327" s="152" t="s">
        <v>64</v>
      </c>
      <c r="B327" s="126"/>
    </row>
    <row r="328" spans="1:14" ht="11.25">
      <c r="A328" s="28" t="s">
        <v>287</v>
      </c>
      <c r="B328" s="126">
        <v>857195.2</v>
      </c>
      <c r="C328" s="125">
        <v>20000</v>
      </c>
      <c r="D328" s="125">
        <v>410000</v>
      </c>
      <c r="E328" s="125">
        <v>396400</v>
      </c>
      <c r="F328" s="125">
        <v>225750</v>
      </c>
      <c r="G328" s="125">
        <v>168000</v>
      </c>
      <c r="H328" s="125">
        <v>70000</v>
      </c>
      <c r="I328" s="125">
        <v>65250</v>
      </c>
      <c r="J328" s="125">
        <v>26000</v>
      </c>
      <c r="K328" s="125">
        <v>1500</v>
      </c>
      <c r="M328" s="125">
        <v>54000</v>
      </c>
      <c r="N328" s="126"/>
    </row>
    <row r="329" spans="1:14" ht="11.25">
      <c r="A329" s="28" t="s">
        <v>226</v>
      </c>
      <c r="B329" s="126">
        <v>181.5</v>
      </c>
      <c r="C329" s="125">
        <v>5</v>
      </c>
      <c r="D329" s="125">
        <v>73</v>
      </c>
      <c r="E329" s="125">
        <v>70</v>
      </c>
      <c r="F329" s="125">
        <v>31</v>
      </c>
      <c r="G329" s="125">
        <v>31</v>
      </c>
      <c r="H329" s="125">
        <v>13</v>
      </c>
      <c r="I329" s="125">
        <v>15</v>
      </c>
      <c r="J329" s="125">
        <v>4</v>
      </c>
      <c r="K329" s="164">
        <v>0.5</v>
      </c>
      <c r="M329" s="164">
        <v>5.4</v>
      </c>
      <c r="N329" s="126"/>
    </row>
    <row r="330" spans="1:11" ht="11.25">
      <c r="A330" s="28" t="s">
        <v>288</v>
      </c>
      <c r="B330" s="27">
        <f>B328/B329</f>
        <v>4722.838567493112</v>
      </c>
      <c r="C330" s="27">
        <f>C328/C329</f>
        <v>4000</v>
      </c>
      <c r="D330" s="125">
        <v>5616</v>
      </c>
      <c r="E330" s="125">
        <f aca="true" t="shared" si="53" ref="E330:J330">E328/E329</f>
        <v>5662.857142857143</v>
      </c>
      <c r="F330" s="125">
        <f t="shared" si="53"/>
        <v>7282.258064516129</v>
      </c>
      <c r="G330" s="125">
        <f t="shared" si="53"/>
        <v>5419.354838709677</v>
      </c>
      <c r="H330" s="125">
        <f t="shared" si="53"/>
        <v>5384.615384615385</v>
      </c>
      <c r="I330" s="125">
        <f t="shared" si="53"/>
        <v>4350</v>
      </c>
      <c r="J330" s="125">
        <f t="shared" si="53"/>
        <v>6500</v>
      </c>
      <c r="K330" s="125">
        <f>K328/K329</f>
        <v>3000</v>
      </c>
    </row>
    <row r="331" spans="1:2" ht="11.25">
      <c r="A331" s="152" t="s">
        <v>66</v>
      </c>
      <c r="B331" s="126"/>
    </row>
    <row r="332" spans="1:14" ht="11.25">
      <c r="A332" s="28" t="s">
        <v>287</v>
      </c>
      <c r="B332" s="126">
        <v>1588000</v>
      </c>
      <c r="C332" s="125">
        <v>2546000</v>
      </c>
      <c r="D332" s="125">
        <v>300500</v>
      </c>
      <c r="E332" s="125">
        <v>240800</v>
      </c>
      <c r="F332" s="125">
        <v>316250</v>
      </c>
      <c r="G332" s="125">
        <v>325920</v>
      </c>
      <c r="H332" s="125">
        <v>323440</v>
      </c>
      <c r="I332" s="125">
        <v>298430</v>
      </c>
      <c r="J332" s="125">
        <v>262250</v>
      </c>
      <c r="K332" s="125">
        <v>238050</v>
      </c>
      <c r="L332" s="125">
        <v>238050</v>
      </c>
      <c r="M332" s="125">
        <v>165000</v>
      </c>
      <c r="N332" s="126"/>
    </row>
    <row r="333" spans="1:14" s="127" customFormat="1" ht="11.25">
      <c r="A333" s="159" t="s">
        <v>226</v>
      </c>
      <c r="B333" s="126">
        <v>794</v>
      </c>
      <c r="C333" s="127">
        <v>1530</v>
      </c>
      <c r="D333" s="127">
        <v>1976</v>
      </c>
      <c r="E333" s="127">
        <v>1964</v>
      </c>
      <c r="F333" s="127">
        <v>2300</v>
      </c>
      <c r="G333" s="127">
        <v>2365</v>
      </c>
      <c r="H333" s="127">
        <v>2336</v>
      </c>
      <c r="I333" s="127">
        <v>2145</v>
      </c>
      <c r="J333" s="127">
        <v>1747</v>
      </c>
      <c r="K333" s="127">
        <v>1725</v>
      </c>
      <c r="L333" s="127">
        <v>1725</v>
      </c>
      <c r="M333" s="127">
        <v>1375</v>
      </c>
      <c r="N333" s="126"/>
    </row>
    <row r="334" spans="1:13" s="127" customFormat="1" ht="11.25">
      <c r="A334" s="159" t="s">
        <v>288</v>
      </c>
      <c r="B334" s="126">
        <f>B332/B333</f>
        <v>2000</v>
      </c>
      <c r="C334" s="126">
        <f>C332/C333</f>
        <v>1664.0522875816994</v>
      </c>
      <c r="D334" s="127">
        <v>152</v>
      </c>
      <c r="E334" s="127">
        <f>E332/E333</f>
        <v>122.60692464358452</v>
      </c>
      <c r="G334" s="127">
        <f aca="true" t="shared" si="54" ref="G334:L334">G332/G333</f>
        <v>137.80972515856237</v>
      </c>
      <c r="H334" s="127">
        <f t="shared" si="54"/>
        <v>138.45890410958904</v>
      </c>
      <c r="I334" s="127">
        <f t="shared" si="54"/>
        <v>139.12820512820514</v>
      </c>
      <c r="J334" s="127">
        <f t="shared" si="54"/>
        <v>150.11448196908987</v>
      </c>
      <c r="K334" s="127">
        <f t="shared" si="54"/>
        <v>138</v>
      </c>
      <c r="L334" s="127">
        <f t="shared" si="54"/>
        <v>138</v>
      </c>
      <c r="M334" s="127">
        <v>120</v>
      </c>
    </row>
    <row r="335" spans="1:2" ht="11.25">
      <c r="A335" s="152" t="s">
        <v>67</v>
      </c>
      <c r="B335" s="126"/>
    </row>
    <row r="336" spans="1:14" ht="11.25">
      <c r="A336" s="28" t="s">
        <v>287</v>
      </c>
      <c r="B336" s="126">
        <v>13500</v>
      </c>
      <c r="C336" s="125">
        <v>29640</v>
      </c>
      <c r="D336" s="125">
        <v>22800</v>
      </c>
      <c r="E336" s="125">
        <v>22025</v>
      </c>
      <c r="F336" s="125">
        <v>24575</v>
      </c>
      <c r="G336" s="125">
        <v>8145</v>
      </c>
      <c r="H336" s="125">
        <v>20495</v>
      </c>
      <c r="I336" s="125">
        <v>26820</v>
      </c>
      <c r="J336" s="125">
        <v>30325</v>
      </c>
      <c r="K336" s="125">
        <v>11375</v>
      </c>
      <c r="M336" s="125">
        <v>2200</v>
      </c>
      <c r="N336" s="126"/>
    </row>
    <row r="337" spans="1:14" ht="11.25">
      <c r="A337" s="28" t="s">
        <v>226</v>
      </c>
      <c r="B337" s="126">
        <v>30</v>
      </c>
      <c r="C337" s="125">
        <v>48</v>
      </c>
      <c r="D337" s="125">
        <v>42</v>
      </c>
      <c r="E337" s="125">
        <v>43</v>
      </c>
      <c r="F337" s="125">
        <v>33</v>
      </c>
      <c r="G337" s="125">
        <v>16</v>
      </c>
      <c r="H337" s="125">
        <v>36</v>
      </c>
      <c r="I337" s="125">
        <v>53</v>
      </c>
      <c r="J337" s="125">
        <v>36</v>
      </c>
      <c r="K337" s="125">
        <v>22</v>
      </c>
      <c r="M337" s="125">
        <v>3</v>
      </c>
      <c r="N337" s="126"/>
    </row>
    <row r="338" spans="1:13" ht="11.25">
      <c r="A338" s="28" t="s">
        <v>288</v>
      </c>
      <c r="B338" s="126">
        <f>B336/B337</f>
        <v>450</v>
      </c>
      <c r="C338" s="126">
        <f>C336/C337</f>
        <v>617.5</v>
      </c>
      <c r="D338" s="125">
        <v>543</v>
      </c>
      <c r="E338" s="125">
        <f aca="true" t="shared" si="55" ref="E338:J338">E336/E337</f>
        <v>512.2093023255813</v>
      </c>
      <c r="F338" s="125">
        <f t="shared" si="55"/>
        <v>744.6969696969697</v>
      </c>
      <c r="G338" s="125">
        <f t="shared" si="55"/>
        <v>509.0625</v>
      </c>
      <c r="H338" s="125">
        <f t="shared" si="55"/>
        <v>569.3055555555555</v>
      </c>
      <c r="I338" s="125">
        <f t="shared" si="55"/>
        <v>506.0377358490566</v>
      </c>
      <c r="J338" s="125">
        <f t="shared" si="55"/>
        <v>842.3611111111111</v>
      </c>
      <c r="K338" s="125">
        <f>K336/K337</f>
        <v>517.0454545454545</v>
      </c>
      <c r="M338" s="125">
        <f>M336/M337</f>
        <v>733.3333333333334</v>
      </c>
    </row>
    <row r="339" spans="1:2" ht="11.25">
      <c r="A339" s="28"/>
      <c r="B339" s="126"/>
    </row>
    <row r="340" spans="1:14" ht="18.75">
      <c r="A340" s="153" t="s">
        <v>3</v>
      </c>
      <c r="B340" s="160">
        <v>2000</v>
      </c>
      <c r="C340" s="160">
        <v>2001</v>
      </c>
      <c r="D340" s="160">
        <v>2002</v>
      </c>
      <c r="E340" s="160">
        <v>2003</v>
      </c>
      <c r="F340" s="160">
        <v>2004</v>
      </c>
      <c r="G340" s="160">
        <v>2005</v>
      </c>
      <c r="H340" s="160">
        <v>2006</v>
      </c>
      <c r="I340" s="160">
        <v>2007</v>
      </c>
      <c r="J340" s="160">
        <v>2008</v>
      </c>
      <c r="K340" s="150">
        <v>2009</v>
      </c>
      <c r="L340" s="150">
        <v>2010</v>
      </c>
      <c r="M340" s="150">
        <v>2011</v>
      </c>
      <c r="N340" s="150" t="s">
        <v>306</v>
      </c>
    </row>
    <row r="341" spans="1:2" ht="11.25">
      <c r="A341" s="161" t="s">
        <v>201</v>
      </c>
      <c r="B341" s="126"/>
    </row>
    <row r="342" spans="1:3" ht="11.25">
      <c r="A342" s="167"/>
      <c r="B342" s="126"/>
      <c r="C342" s="127"/>
    </row>
    <row r="343" spans="1:3" s="128" customFormat="1" ht="11.25">
      <c r="A343" s="152" t="s">
        <v>289</v>
      </c>
      <c r="B343" s="126"/>
      <c r="C343" s="125"/>
    </row>
    <row r="344" spans="1:12" s="127" customFormat="1" ht="11.25">
      <c r="A344" s="159" t="s">
        <v>53</v>
      </c>
      <c r="B344" s="126"/>
      <c r="C344" s="127">
        <v>2064</v>
      </c>
      <c r="D344" s="127">
        <v>3560</v>
      </c>
      <c r="E344" s="127">
        <v>3550</v>
      </c>
      <c r="F344" s="127" t="s">
        <v>290</v>
      </c>
      <c r="G344" s="127">
        <v>5202</v>
      </c>
      <c r="H344" s="127">
        <v>7728</v>
      </c>
      <c r="I344" s="127">
        <v>3914</v>
      </c>
      <c r="J344" s="127">
        <v>3592</v>
      </c>
      <c r="K344" s="127">
        <v>3877</v>
      </c>
      <c r="L344" s="127">
        <v>3500</v>
      </c>
    </row>
    <row r="345" spans="1:12" s="127" customFormat="1" ht="11.25">
      <c r="A345" s="159" t="s">
        <v>54</v>
      </c>
      <c r="B345" s="126">
        <v>63655</v>
      </c>
      <c r="C345" s="127">
        <v>56345</v>
      </c>
      <c r="D345" s="127">
        <v>53389</v>
      </c>
      <c r="E345" s="127">
        <v>54250</v>
      </c>
      <c r="F345" s="127" t="s">
        <v>290</v>
      </c>
      <c r="G345" s="127">
        <v>63038</v>
      </c>
      <c r="H345" s="127">
        <v>67611</v>
      </c>
      <c r="I345" s="127">
        <v>72826</v>
      </c>
      <c r="J345" s="127">
        <v>81328</v>
      </c>
      <c r="K345" s="127">
        <v>91129</v>
      </c>
      <c r="L345" s="127">
        <v>95000</v>
      </c>
    </row>
    <row r="346" spans="1:14" s="127" customFormat="1" ht="11.25">
      <c r="A346" s="159" t="s">
        <v>55</v>
      </c>
      <c r="B346" s="126">
        <v>7235</v>
      </c>
      <c r="C346" s="127">
        <v>8729</v>
      </c>
      <c r="D346" s="127">
        <v>9076</v>
      </c>
      <c r="E346" s="127">
        <v>10880</v>
      </c>
      <c r="F346" s="127">
        <v>13020</v>
      </c>
      <c r="G346" s="127">
        <v>7904</v>
      </c>
      <c r="H346" s="127">
        <v>8252</v>
      </c>
      <c r="I346" s="127">
        <v>7926</v>
      </c>
      <c r="J346" s="127">
        <v>8401</v>
      </c>
      <c r="K346" s="127">
        <v>7961</v>
      </c>
      <c r="L346" s="127">
        <v>7414</v>
      </c>
      <c r="M346" s="127">
        <v>7861</v>
      </c>
      <c r="N346" s="126">
        <v>8157</v>
      </c>
    </row>
    <row r="347" spans="1:14" s="127" customFormat="1" ht="11.25">
      <c r="A347" s="159" t="s">
        <v>56</v>
      </c>
      <c r="B347" s="188">
        <v>5006620</v>
      </c>
      <c r="C347" s="127">
        <v>6425128</v>
      </c>
      <c r="D347" s="127">
        <v>8132096</v>
      </c>
      <c r="E347" s="127">
        <v>9792000</v>
      </c>
      <c r="F347" s="127">
        <v>11718000</v>
      </c>
      <c r="G347" s="127">
        <v>7113456</v>
      </c>
      <c r="H347" s="127">
        <f>H346*900</f>
        <v>7426800</v>
      </c>
      <c r="I347" s="127">
        <v>7133400</v>
      </c>
      <c r="J347" s="127">
        <v>7560900</v>
      </c>
      <c r="K347" s="127">
        <v>7164900</v>
      </c>
      <c r="L347" s="127">
        <v>6672960</v>
      </c>
      <c r="M347" s="127">
        <v>7074900</v>
      </c>
      <c r="N347" s="126">
        <v>7341300</v>
      </c>
    </row>
    <row r="348" spans="1:14" ht="11.25">
      <c r="A348" s="28" t="s">
        <v>57</v>
      </c>
      <c r="B348" s="27">
        <v>2503310</v>
      </c>
      <c r="C348" s="125">
        <v>3233231</v>
      </c>
      <c r="D348" s="125">
        <v>4066048</v>
      </c>
      <c r="E348" s="125">
        <v>4896000</v>
      </c>
      <c r="F348" s="125">
        <v>5859000</v>
      </c>
      <c r="G348" s="125">
        <v>3556728</v>
      </c>
      <c r="H348" s="125">
        <f>H346*450</f>
        <v>3713400</v>
      </c>
      <c r="I348" s="125">
        <v>3566700</v>
      </c>
      <c r="J348" s="125">
        <v>3780450</v>
      </c>
      <c r="K348" s="125">
        <v>3582450</v>
      </c>
      <c r="L348" s="125">
        <v>3336480</v>
      </c>
      <c r="M348" s="125">
        <v>3537450</v>
      </c>
      <c r="N348" s="126">
        <v>3670650</v>
      </c>
    </row>
    <row r="349" spans="1:2" ht="11.25">
      <c r="A349" s="28"/>
      <c r="B349" s="126"/>
    </row>
    <row r="350" spans="1:2" ht="11.25">
      <c r="A350" s="152" t="s">
        <v>58</v>
      </c>
      <c r="B350" s="126"/>
    </row>
    <row r="351" spans="1:14" ht="11.25">
      <c r="A351" s="28" t="s">
        <v>225</v>
      </c>
      <c r="B351" s="126">
        <v>3079415</v>
      </c>
      <c r="C351" s="125">
        <v>5580268</v>
      </c>
      <c r="D351" s="125">
        <v>7422148</v>
      </c>
      <c r="E351" s="125">
        <v>7584352</v>
      </c>
      <c r="F351" s="125">
        <v>7974867</v>
      </c>
      <c r="G351" s="125">
        <v>8347339</v>
      </c>
      <c r="H351" s="125">
        <v>6644628</v>
      </c>
      <c r="I351" s="125">
        <v>5965514</v>
      </c>
      <c r="J351" s="125">
        <v>6437593</v>
      </c>
      <c r="K351" s="125">
        <v>8276859</v>
      </c>
      <c r="L351" s="125">
        <v>7330679</v>
      </c>
      <c r="M351" s="125">
        <v>8697623</v>
      </c>
      <c r="N351" s="126">
        <v>11872766</v>
      </c>
    </row>
    <row r="352" spans="1:2" ht="11.25">
      <c r="A352" s="28"/>
      <c r="B352" s="126"/>
    </row>
    <row r="353" spans="1:2" ht="11.25">
      <c r="A353" s="152" t="s">
        <v>291</v>
      </c>
      <c r="B353" s="126"/>
    </row>
    <row r="354" spans="1:14" ht="11.25">
      <c r="A354" s="28" t="s">
        <v>292</v>
      </c>
      <c r="B354" s="126">
        <v>171745</v>
      </c>
      <c r="C354" s="125">
        <v>95815</v>
      </c>
      <c r="D354" s="125">
        <v>104500</v>
      </c>
      <c r="E354" s="125">
        <v>117343</v>
      </c>
      <c r="F354" s="125">
        <v>83466</v>
      </c>
      <c r="G354" s="125">
        <v>69164</v>
      </c>
      <c r="H354" s="125">
        <v>107084</v>
      </c>
      <c r="I354" s="125">
        <v>106325</v>
      </c>
      <c r="J354" s="125">
        <v>63315</v>
      </c>
      <c r="K354" s="125">
        <v>130345</v>
      </c>
      <c r="L354" s="125">
        <v>89203</v>
      </c>
      <c r="M354" s="125">
        <v>130495</v>
      </c>
      <c r="N354" s="126">
        <v>102835</v>
      </c>
    </row>
    <row r="355" spans="1:14" ht="11.25">
      <c r="A355" s="28" t="s">
        <v>59</v>
      </c>
      <c r="B355" s="126">
        <v>1842</v>
      </c>
      <c r="C355" s="125">
        <v>1363</v>
      </c>
      <c r="D355" s="125">
        <v>1241</v>
      </c>
      <c r="E355" s="125">
        <v>1460</v>
      </c>
      <c r="F355" s="125">
        <v>533</v>
      </c>
      <c r="H355" s="125">
        <v>1511</v>
      </c>
      <c r="I355" s="125">
        <v>1752</v>
      </c>
      <c r="J355" s="125">
        <v>1692</v>
      </c>
      <c r="K355" s="125">
        <v>1379</v>
      </c>
      <c r="L355" s="125">
        <v>2430</v>
      </c>
      <c r="M355" s="125">
        <v>984</v>
      </c>
      <c r="N355" s="125">
        <v>650</v>
      </c>
    </row>
    <row r="356" spans="1:3" ht="11.25">
      <c r="A356" s="28" t="s">
        <v>293</v>
      </c>
      <c r="B356" s="27">
        <f>B354/B355</f>
        <v>93.23832790445168</v>
      </c>
      <c r="C356" s="125">
        <v>243</v>
      </c>
    </row>
    <row r="357" spans="1:2" ht="11.25">
      <c r="A357" s="152" t="s">
        <v>294</v>
      </c>
      <c r="B357" s="126"/>
    </row>
    <row r="358" spans="1:12" ht="11.25">
      <c r="A358" s="28" t="s">
        <v>295</v>
      </c>
      <c r="B358" s="126"/>
      <c r="C358" s="125">
        <v>18039</v>
      </c>
      <c r="D358" s="125">
        <v>22820</v>
      </c>
      <c r="E358" s="125">
        <v>21224</v>
      </c>
      <c r="F358" s="125" t="s">
        <v>290</v>
      </c>
      <c r="G358" s="125">
        <v>15387</v>
      </c>
      <c r="H358" s="125">
        <v>14533</v>
      </c>
      <c r="I358" s="125">
        <v>12403</v>
      </c>
      <c r="J358" s="125">
        <v>13146</v>
      </c>
      <c r="K358" s="125">
        <v>17038</v>
      </c>
      <c r="L358" s="125">
        <v>20000</v>
      </c>
    </row>
    <row r="359" spans="1:14" ht="11.25">
      <c r="A359" s="28" t="s">
        <v>55</v>
      </c>
      <c r="B359" s="126">
        <v>14712</v>
      </c>
      <c r="C359" s="125">
        <v>17225</v>
      </c>
      <c r="D359" s="125">
        <v>17905</v>
      </c>
      <c r="E359" s="125">
        <v>19003</v>
      </c>
      <c r="F359" s="125">
        <v>14325</v>
      </c>
      <c r="G359" s="125">
        <v>19612</v>
      </c>
      <c r="H359" s="125">
        <v>21330</v>
      </c>
      <c r="I359" s="125">
        <v>20536</v>
      </c>
      <c r="J359" s="125">
        <v>19602</v>
      </c>
      <c r="K359" s="125">
        <v>21953</v>
      </c>
      <c r="L359" s="125">
        <v>22415</v>
      </c>
      <c r="M359" s="125">
        <v>21704</v>
      </c>
      <c r="N359" s="126">
        <v>25881</v>
      </c>
    </row>
    <row r="360" spans="1:14" ht="11.25">
      <c r="A360" s="28" t="s">
        <v>56</v>
      </c>
      <c r="B360" s="27">
        <v>2780568</v>
      </c>
      <c r="C360" s="125">
        <v>3607602</v>
      </c>
      <c r="D360" s="125">
        <v>3581000</v>
      </c>
      <c r="E360" s="125">
        <v>3800600</v>
      </c>
      <c r="F360" s="125">
        <v>2865000</v>
      </c>
      <c r="G360" s="125">
        <v>3922330</v>
      </c>
      <c r="H360" s="125">
        <f>H359*200</f>
        <v>4266000</v>
      </c>
      <c r="I360" s="125">
        <v>4107200</v>
      </c>
      <c r="J360" s="125">
        <v>3920400</v>
      </c>
      <c r="K360" s="125">
        <v>4390600</v>
      </c>
      <c r="L360" s="125">
        <v>4482930</v>
      </c>
      <c r="M360" s="125">
        <v>4340800</v>
      </c>
      <c r="N360" s="126">
        <v>5176200</v>
      </c>
    </row>
    <row r="361" spans="1:14" ht="11.25">
      <c r="A361" s="28" t="s">
        <v>57</v>
      </c>
      <c r="B361" s="27">
        <v>1853712</v>
      </c>
      <c r="C361" s="125">
        <v>2402613</v>
      </c>
      <c r="D361" s="125">
        <v>2148600</v>
      </c>
      <c r="E361" s="125">
        <v>2280360</v>
      </c>
      <c r="F361" s="125">
        <v>1719000</v>
      </c>
      <c r="G361" s="125">
        <v>2353398</v>
      </c>
      <c r="H361" s="125">
        <f>H359*120</f>
        <v>2559600</v>
      </c>
      <c r="I361" s="125">
        <v>2464320</v>
      </c>
      <c r="J361" s="125">
        <v>2352240</v>
      </c>
      <c r="K361" s="125">
        <v>2634360</v>
      </c>
      <c r="L361" s="125">
        <v>2689758</v>
      </c>
      <c r="M361" s="125">
        <v>2604480</v>
      </c>
      <c r="N361" s="126">
        <v>3105720</v>
      </c>
    </row>
    <row r="362" spans="1:2" ht="11.25">
      <c r="A362" s="28"/>
      <c r="B362" s="126"/>
    </row>
    <row r="363" spans="1:2" ht="11.25">
      <c r="A363" s="152" t="s">
        <v>100</v>
      </c>
      <c r="B363" s="126"/>
    </row>
    <row r="364" spans="1:12" ht="11.25">
      <c r="A364" s="28" t="s">
        <v>295</v>
      </c>
      <c r="B364" s="126"/>
      <c r="C364" s="125">
        <v>4053</v>
      </c>
      <c r="D364" s="125">
        <v>6409</v>
      </c>
      <c r="E364" s="125">
        <v>6265</v>
      </c>
      <c r="F364" s="125" t="s">
        <v>290</v>
      </c>
      <c r="G364" s="125">
        <v>5842</v>
      </c>
      <c r="H364" s="125">
        <v>7770</v>
      </c>
      <c r="I364" s="125">
        <v>9645</v>
      </c>
      <c r="J364" s="125">
        <v>9911</v>
      </c>
      <c r="K364" s="125">
        <v>13018</v>
      </c>
      <c r="L364" s="125">
        <v>14500</v>
      </c>
    </row>
    <row r="365" spans="1:14" ht="11.25">
      <c r="A365" s="28" t="s">
        <v>55</v>
      </c>
      <c r="B365" s="126"/>
      <c r="D365" s="125">
        <v>992</v>
      </c>
      <c r="E365" s="125">
        <v>1137</v>
      </c>
      <c r="F365" s="125">
        <v>1316</v>
      </c>
      <c r="G365" s="125">
        <v>1326</v>
      </c>
      <c r="H365" s="125">
        <v>1253</v>
      </c>
      <c r="I365" s="125">
        <v>1171</v>
      </c>
      <c r="J365" s="125">
        <v>1494</v>
      </c>
      <c r="K365" s="125">
        <v>886</v>
      </c>
      <c r="L365" s="125">
        <v>1341</v>
      </c>
      <c r="M365" s="125">
        <v>1401</v>
      </c>
      <c r="N365" s="126">
        <v>1735</v>
      </c>
    </row>
    <row r="366" spans="1:14" ht="11.25">
      <c r="A366" s="28" t="s">
        <v>56</v>
      </c>
      <c r="B366" s="126"/>
      <c r="D366" s="125">
        <v>74400</v>
      </c>
      <c r="E366" s="125">
        <v>85275</v>
      </c>
      <c r="F366" s="125">
        <v>98700</v>
      </c>
      <c r="G366" s="125">
        <v>99469</v>
      </c>
      <c r="H366" s="125">
        <v>93975</v>
      </c>
      <c r="I366" s="125">
        <v>87825</v>
      </c>
      <c r="J366" s="125">
        <v>112050</v>
      </c>
      <c r="K366" s="125">
        <v>66450</v>
      </c>
      <c r="L366" s="125">
        <v>100575</v>
      </c>
      <c r="M366" s="125">
        <v>105075</v>
      </c>
      <c r="N366" s="126">
        <v>130125</v>
      </c>
    </row>
    <row r="367" spans="1:14" ht="11.25">
      <c r="A367" s="28" t="s">
        <v>57</v>
      </c>
      <c r="B367" s="126"/>
      <c r="D367" s="125">
        <v>37200</v>
      </c>
      <c r="E367" s="125">
        <v>40950</v>
      </c>
      <c r="F367" s="125">
        <v>49350</v>
      </c>
      <c r="G367" s="125">
        <v>59681</v>
      </c>
      <c r="H367" s="125">
        <v>56385</v>
      </c>
      <c r="I367" s="125">
        <v>52695</v>
      </c>
      <c r="J367" s="125">
        <v>67230</v>
      </c>
      <c r="K367" s="125">
        <v>39870</v>
      </c>
      <c r="L367" s="125">
        <v>60345</v>
      </c>
      <c r="M367" s="125">
        <v>63045</v>
      </c>
      <c r="N367" s="126">
        <v>78075</v>
      </c>
    </row>
    <row r="368" spans="1:2" ht="11.25">
      <c r="A368" s="152" t="s">
        <v>296</v>
      </c>
      <c r="B368" s="126"/>
    </row>
    <row r="369" spans="1:2" ht="11.25">
      <c r="A369" s="28" t="s">
        <v>297</v>
      </c>
      <c r="B369" s="126"/>
    </row>
    <row r="370" spans="1:14" ht="11.25">
      <c r="A370" s="28" t="s">
        <v>298</v>
      </c>
      <c r="B370" s="126">
        <v>5416550</v>
      </c>
      <c r="C370" s="125">
        <v>7795364</v>
      </c>
      <c r="D370" s="125">
        <v>9210235</v>
      </c>
      <c r="E370" s="125">
        <v>8168432</v>
      </c>
      <c r="F370" s="125">
        <v>8588379</v>
      </c>
      <c r="G370" s="125">
        <v>8491463</v>
      </c>
      <c r="H370" s="125">
        <v>8242504</v>
      </c>
      <c r="I370" s="125">
        <v>8455917</v>
      </c>
      <c r="J370" s="125">
        <v>8329011</v>
      </c>
      <c r="K370" s="125">
        <v>8428611</v>
      </c>
      <c r="L370" s="125">
        <v>8589552</v>
      </c>
      <c r="M370" s="125">
        <v>8816623</v>
      </c>
      <c r="N370" s="126">
        <v>8964840</v>
      </c>
    </row>
    <row r="371" spans="1:14" ht="11.25">
      <c r="A371" s="28" t="s">
        <v>56</v>
      </c>
      <c r="B371" s="126">
        <v>24337489</v>
      </c>
      <c r="C371" s="125">
        <v>37897115</v>
      </c>
      <c r="D371" s="125">
        <v>40365958</v>
      </c>
      <c r="E371" s="125">
        <v>38595615</v>
      </c>
      <c r="F371" s="125">
        <v>39502923</v>
      </c>
      <c r="G371" s="125">
        <v>38927204</v>
      </c>
      <c r="H371" s="125">
        <v>37584341</v>
      </c>
      <c r="I371" s="125">
        <v>37468249</v>
      </c>
      <c r="J371" s="125">
        <v>35348891</v>
      </c>
      <c r="K371" s="125">
        <v>36909285</v>
      </c>
      <c r="L371" s="125">
        <v>38052455</v>
      </c>
      <c r="M371" s="125">
        <v>39438212</v>
      </c>
      <c r="N371" s="126">
        <v>39714623</v>
      </c>
    </row>
    <row r="372" spans="1:14" ht="11.25">
      <c r="A372" s="28" t="s">
        <v>57</v>
      </c>
      <c r="B372" s="126">
        <v>19007060</v>
      </c>
      <c r="C372" s="125">
        <v>29965666</v>
      </c>
      <c r="D372" s="125">
        <v>30800751</v>
      </c>
      <c r="E372" s="125">
        <v>30048504</v>
      </c>
      <c r="F372" s="125">
        <v>30740883</v>
      </c>
      <c r="G372" s="125">
        <v>30488884</v>
      </c>
      <c r="H372" s="125">
        <v>29880350</v>
      </c>
      <c r="I372" s="125">
        <v>29473121</v>
      </c>
      <c r="J372" s="125">
        <v>27767402</v>
      </c>
      <c r="K372" s="125">
        <v>28577082</v>
      </c>
      <c r="L372" s="125">
        <v>30112764</v>
      </c>
      <c r="M372" s="125">
        <v>30578971</v>
      </c>
      <c r="N372" s="126">
        <v>31549691</v>
      </c>
    </row>
    <row r="373" spans="1:2" ht="11.25">
      <c r="A373" s="28"/>
      <c r="B373" s="126"/>
    </row>
    <row r="374" spans="1:2" ht="11.25">
      <c r="A374" s="152" t="s">
        <v>299</v>
      </c>
      <c r="B374" s="126"/>
    </row>
    <row r="375" spans="1:14" ht="11.25">
      <c r="A375" s="28" t="s">
        <v>60</v>
      </c>
      <c r="B375" s="126">
        <v>2004619</v>
      </c>
      <c r="C375" s="125">
        <v>2263463</v>
      </c>
      <c r="D375" s="125">
        <v>2153322</v>
      </c>
      <c r="E375" s="125">
        <v>2664928</v>
      </c>
      <c r="F375" s="125">
        <v>2851257</v>
      </c>
      <c r="G375" s="125">
        <v>2405968</v>
      </c>
      <c r="H375" s="125">
        <v>2640152</v>
      </c>
      <c r="I375" s="125">
        <v>2949537</v>
      </c>
      <c r="J375" s="125">
        <v>3373885</v>
      </c>
      <c r="K375" s="125">
        <v>3427440</v>
      </c>
      <c r="L375" s="125">
        <v>4033692</v>
      </c>
      <c r="M375" s="125">
        <v>3533962</v>
      </c>
      <c r="N375" s="126">
        <v>2742949</v>
      </c>
    </row>
    <row r="376" spans="1:14" ht="11.25">
      <c r="A376" s="28" t="s">
        <v>61</v>
      </c>
      <c r="B376" s="126">
        <v>24055428</v>
      </c>
      <c r="C376" s="125">
        <v>25710768</v>
      </c>
      <c r="D376" s="125">
        <v>25839864</v>
      </c>
      <c r="E376" s="125">
        <v>31979136</v>
      </c>
      <c r="F376" s="125">
        <v>34215080</v>
      </c>
      <c r="G376" s="125">
        <f>G375*12</f>
        <v>28871616</v>
      </c>
      <c r="H376" s="125">
        <f>H375*12</f>
        <v>31681824</v>
      </c>
      <c r="I376" s="125">
        <f>I375*12</f>
        <v>35394444</v>
      </c>
      <c r="J376" s="125">
        <v>40486620</v>
      </c>
      <c r="K376" s="125">
        <f>K375*12</f>
        <v>41129280</v>
      </c>
      <c r="L376" s="125">
        <f>L375*12</f>
        <v>48404304</v>
      </c>
      <c r="M376" s="125">
        <f>M375*12</f>
        <v>42407544</v>
      </c>
      <c r="N376" s="125">
        <f>N375*12</f>
        <v>32915388</v>
      </c>
    </row>
    <row r="377" spans="1:2" ht="11.25">
      <c r="A377" s="28"/>
      <c r="B377" s="126"/>
    </row>
    <row r="378" spans="1:2" ht="11.25">
      <c r="A378" s="152" t="s">
        <v>62</v>
      </c>
      <c r="B378" s="128"/>
    </row>
    <row r="379" spans="1:14" ht="11.25">
      <c r="A379" s="28" t="s">
        <v>63</v>
      </c>
      <c r="B379" s="126" t="s">
        <v>290</v>
      </c>
      <c r="C379" s="125">
        <v>28180</v>
      </c>
      <c r="D379" s="125">
        <v>32371</v>
      </c>
      <c r="E379" s="125">
        <v>26780</v>
      </c>
      <c r="F379" s="125">
        <v>25107</v>
      </c>
      <c r="G379" s="125">
        <v>23298</v>
      </c>
      <c r="H379" s="125">
        <v>29434</v>
      </c>
      <c r="I379" s="125">
        <v>24310</v>
      </c>
      <c r="J379" s="125">
        <v>28939</v>
      </c>
      <c r="K379" s="125">
        <v>40748</v>
      </c>
      <c r="L379" s="125">
        <v>24485</v>
      </c>
      <c r="M379" s="125">
        <v>23632</v>
      </c>
      <c r="N379" s="126">
        <v>7369</v>
      </c>
    </row>
    <row r="380" spans="1:14" ht="11.25">
      <c r="A380" s="28" t="s">
        <v>56</v>
      </c>
      <c r="B380" s="128">
        <v>282574.7</v>
      </c>
      <c r="C380" s="125">
        <v>368696</v>
      </c>
      <c r="D380" s="125">
        <v>558050</v>
      </c>
      <c r="E380" s="125">
        <v>429284</v>
      </c>
      <c r="F380" s="125">
        <v>403989</v>
      </c>
      <c r="G380" s="125">
        <v>401568</v>
      </c>
      <c r="H380" s="125">
        <v>444902</v>
      </c>
      <c r="I380" s="125">
        <v>441535</v>
      </c>
      <c r="J380" s="125">
        <v>473985</v>
      </c>
      <c r="K380" s="125">
        <v>606073</v>
      </c>
      <c r="L380" s="125">
        <v>453233</v>
      </c>
      <c r="M380" s="125">
        <v>363347</v>
      </c>
      <c r="N380" s="126">
        <v>126477</v>
      </c>
    </row>
    <row r="381" spans="1:14" ht="11.25">
      <c r="A381" s="28" t="s">
        <v>57</v>
      </c>
      <c r="B381" s="128"/>
      <c r="C381" s="125">
        <v>281800</v>
      </c>
      <c r="D381" s="125">
        <v>396990</v>
      </c>
      <c r="E381" s="125">
        <v>353511</v>
      </c>
      <c r="F381" s="125">
        <v>317449</v>
      </c>
      <c r="G381" s="125">
        <v>321643</v>
      </c>
      <c r="H381" s="125">
        <v>355095</v>
      </c>
      <c r="I381" s="125">
        <v>366049</v>
      </c>
      <c r="J381" s="125">
        <v>288431</v>
      </c>
      <c r="K381" s="125">
        <v>486099</v>
      </c>
      <c r="L381" s="125">
        <v>364740</v>
      </c>
      <c r="M381" s="125">
        <v>297707</v>
      </c>
      <c r="N381" s="126">
        <v>103777</v>
      </c>
    </row>
    <row r="382" spans="1:2" ht="11.25">
      <c r="A382" s="28"/>
      <c r="B382" s="2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abautista</cp:lastModifiedBy>
  <cp:lastPrinted>2012-03-15T15:34:53Z</cp:lastPrinted>
  <dcterms:created xsi:type="dcterms:W3CDTF">1999-12-15T16:18:39Z</dcterms:created>
  <dcterms:modified xsi:type="dcterms:W3CDTF">2014-01-30T19:12:41Z</dcterms:modified>
  <cp:category/>
  <cp:version/>
  <cp:contentType/>
  <cp:contentStatus/>
</cp:coreProperties>
</file>