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720" windowHeight="5730" activeTab="0"/>
  </bookViews>
  <sheets>
    <sheet name="A" sheetId="1" r:id="rId1"/>
  </sheets>
  <definedNames>
    <definedName name="_xlnm.Print_Area" localSheetId="0">'A'!$A$1:$H$380</definedName>
  </definedNames>
  <calcPr fullCalcOnLoad="1"/>
</workbook>
</file>

<file path=xl/sharedStrings.xml><?xml version="1.0" encoding="utf-8"?>
<sst xmlns="http://schemas.openxmlformats.org/spreadsheetml/2006/main" count="348" uniqueCount="173">
  <si>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</si>
  <si>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</si>
  <si>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</si>
  <si>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</si>
  <si>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</si>
  <si>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</si>
  <si>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</si>
  <si>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</si>
  <si>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</si>
  <si>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</si>
  <si>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</si>
  <si>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 xml:space="preserve">     Production (lbs)</t>
  </si>
  <si>
    <t xml:space="preserve">      Acres</t>
  </si>
  <si>
    <t xml:space="preserve">       Yield (lb)</t>
  </si>
  <si>
    <t>Milpa</t>
  </si>
  <si>
    <t xml:space="preserve">      Yield</t>
  </si>
  <si>
    <t>R.K. BEANS</t>
  </si>
  <si>
    <t xml:space="preserve">      Milpa:</t>
  </si>
  <si>
    <t xml:space="preserve">           Production (lbs)</t>
  </si>
  <si>
    <t xml:space="preserve">           Acres</t>
  </si>
  <si>
    <t xml:space="preserve">          Yield (lb)</t>
  </si>
  <si>
    <t xml:space="preserve">      Mechanized:</t>
  </si>
  <si>
    <t xml:space="preserve">           Yield (lbs)</t>
  </si>
  <si>
    <t>COWPEA - (BLACKEYE PEAS)</t>
  </si>
  <si>
    <t xml:space="preserve">     Acres</t>
  </si>
  <si>
    <t xml:space="preserve">    Yield (lb)</t>
  </si>
  <si>
    <t>CORN</t>
  </si>
  <si>
    <t xml:space="preserve">     Milpa:</t>
  </si>
  <si>
    <t xml:space="preserve">          Production (lbs)</t>
  </si>
  <si>
    <t xml:space="preserve">         Acres</t>
  </si>
  <si>
    <t xml:space="preserve">         Yield (lb)</t>
  </si>
  <si>
    <t xml:space="preserve">     Mechanized:</t>
  </si>
  <si>
    <t>RICE</t>
  </si>
  <si>
    <t>SORGHUM</t>
  </si>
  <si>
    <t xml:space="preserve">     Yield (lb)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</si>
  <si>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</si>
  <si>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</si>
  <si>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</si>
  <si>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</si>
  <si>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</si>
  <si>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</si>
  <si>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</si>
  <si>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</si>
  <si>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</si>
  <si>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</si>
  <si>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</si>
  <si>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</si>
  <si>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</si>
  <si>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</si>
  <si>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</si>
  <si>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</si>
  <si>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</si>
  <si>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</si>
  <si>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</si>
  <si>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HOT PEPPER</t>
  </si>
  <si>
    <t>OKRA</t>
  </si>
  <si>
    <t>SQUASH</t>
  </si>
  <si>
    <t>SWEET PEPPER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</si>
  <si>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</si>
  <si>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</si>
  <si>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</si>
  <si>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</si>
  <si>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</si>
  <si>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</si>
  <si>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</si>
  <si>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</si>
  <si>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</si>
  <si>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</si>
  <si>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>CITRUS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</si>
  <si>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</si>
  <si>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</si>
  <si>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</si>
  <si>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</si>
  <si>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</si>
  <si>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 xml:space="preserve">     Yield  (lb)</t>
  </si>
  <si>
    <t>PAPAYA (LOCAL)</t>
  </si>
  <si>
    <t>PAPAYA (EXPORT)</t>
  </si>
  <si>
    <t>PEANUTS</t>
  </si>
  <si>
    <t xml:space="preserve">     Production (lb)</t>
  </si>
  <si>
    <t>PINEAPPLE</t>
  </si>
  <si>
    <t>PLANTAIN</t>
  </si>
  <si>
    <t xml:space="preserve">     Production (Bunches)</t>
  </si>
  <si>
    <t xml:space="preserve">     Yield (Bunches)</t>
  </si>
  <si>
    <t>WATERMELON</t>
  </si>
  <si>
    <t>COCONUT</t>
  </si>
  <si>
    <t xml:space="preserve">     Production (Nuts)</t>
  </si>
  <si>
    <t xml:space="preserve">     Yield (Nuts)</t>
  </si>
  <si>
    <t>COCOA</t>
  </si>
  <si>
    <t>CANTELOUPE</t>
  </si>
  <si>
    <t>ANNATO</t>
  </si>
  <si>
    <t>COFFEE</t>
  </si>
  <si>
    <t xml:space="preserve">      Production (lbs)</t>
  </si>
  <si>
    <t xml:space="preserve">      Yield (lb)</t>
  </si>
  <si>
    <t>5.  LIVESTOCK</t>
  </si>
  <si>
    <t>CATTLE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</si>
  <si>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</si>
  <si>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</si>
  <si>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</si>
  <si>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</si>
  <si>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</si>
  <si>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</si>
  <si>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>HONEY</t>
  </si>
  <si>
    <t xml:space="preserve">     Production</t>
  </si>
  <si>
    <t xml:space="preserve">     No. of Hives</t>
  </si>
  <si>
    <t xml:space="preserve">     Yield (lbs/Hive)</t>
  </si>
  <si>
    <t>PIGS</t>
  </si>
  <si>
    <t xml:space="preserve">     Pig Population (Heads):</t>
  </si>
  <si>
    <t>POULTRY</t>
  </si>
  <si>
    <t xml:space="preserve">          Dressweight (lb/Bird)</t>
  </si>
  <si>
    <t>LAYERS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</si>
  <si>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</si>
  <si>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</si>
  <si>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</si>
  <si>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</si>
  <si>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</si>
  <si>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</si>
  <si>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</si>
  <si>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</si>
  <si>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</si>
  <si>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</si>
  <si>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Total 2000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</si>
  <si>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</si>
  <si>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</si>
  <si>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</si>
  <si>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</si>
  <si>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</si>
  <si>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</si>
  <si>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</si>
  <si>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</si>
  <si>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</si>
  <si>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</si>
  <si>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</si>
  <si>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</si>
  <si>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</si>
  <si>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AGRICULTURAL PRODUCTION STATISTICS FOR 2001</t>
  </si>
  <si>
    <t>Production (lbs)</t>
  </si>
  <si>
    <t>Acres</t>
  </si>
  <si>
    <t>Yield (lbs)</t>
  </si>
  <si>
    <t>Ginger</t>
  </si>
  <si>
    <t>Nutmeg</t>
  </si>
  <si>
    <t>Craboo</t>
  </si>
  <si>
    <t>Total 2001</t>
  </si>
  <si>
    <t xml:space="preserve">                         (35.26 lb Boxes)</t>
  </si>
  <si>
    <t>Processed plants</t>
  </si>
  <si>
    <t>Small Scale Processing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</si>
  <si>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</si>
  <si>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</si>
  <si>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</si>
  <si>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</si>
  <si>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</si>
  <si>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BANANA (Exports  (lbs)</t>
  </si>
  <si>
    <t>Grapes</t>
  </si>
  <si>
    <t>Yield</t>
  </si>
  <si>
    <t>acres</t>
  </si>
  <si>
    <t>production</t>
  </si>
  <si>
    <t>No. of Bird Slaughtered By Processors</t>
  </si>
  <si>
    <t>No of Birds slaughtered by Others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</si>
  <si>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</si>
  <si>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</si>
  <si>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</si>
  <si>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</si>
  <si>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</si>
  <si>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</si>
  <si>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</si>
  <si>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</si>
  <si>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</si>
  <si>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</si>
  <si>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2001 Revised Production Figures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</si>
  <si>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</si>
  <si>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</si>
  <si>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March 20th 2002</t>
  </si>
  <si>
    <t xml:space="preserve">       </t>
  </si>
  <si>
    <t>Updated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</si>
</sst>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</numFmts>
  <fonts count="13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 applyProtection="1">
      <alignment horizontal="left"/>
      <protection/>
    </xf>
    <xf numFmtId="3" fontId="4" fillId="0" borderId="5" xfId="0" applyNumberFormat="1" applyFont="1" applyFill="1" applyBorder="1" applyAlignment="1" applyProtection="1">
      <alignment horizontal="left"/>
      <protection/>
    </xf>
    <xf numFmtId="3" fontId="6" fillId="0" borderId="3" xfId="0" applyNumberFormat="1" applyFont="1" applyFill="1" applyBorder="1" applyAlignment="1" applyProtection="1">
      <alignment horizontal="left"/>
      <protection/>
    </xf>
    <xf numFmtId="3" fontId="6" fillId="0" borderId="4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 applyProtection="1">
      <alignment horizontal="left"/>
      <protection/>
    </xf>
    <xf numFmtId="3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 applyProtection="1">
      <alignment horizontal="center"/>
      <protection/>
    </xf>
    <xf numFmtId="3" fontId="4" fillId="2" borderId="6" xfId="0" applyNumberFormat="1" applyFont="1" applyFill="1" applyBorder="1" applyAlignment="1" applyProtection="1">
      <alignment horizontal="center"/>
      <protection/>
    </xf>
    <xf numFmtId="3" fontId="6" fillId="2" borderId="6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 applyProtection="1">
      <alignment horizontal="center"/>
      <protection/>
    </xf>
    <xf numFmtId="3" fontId="6" fillId="3" borderId="0" xfId="0" applyNumberFormat="1" applyFont="1" applyFill="1" applyBorder="1" applyAlignment="1">
      <alignment horizontal="center"/>
    </xf>
    <xf numFmtId="3" fontId="6" fillId="4" borderId="6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 applyProtection="1">
      <alignment horizontal="center"/>
      <protection/>
    </xf>
    <xf numFmtId="3" fontId="6" fillId="5" borderId="0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 applyProtection="1">
      <alignment horizontal="left"/>
      <protection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center"/>
      <protection/>
    </xf>
    <xf numFmtId="3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4" fillId="0" borderId="6" xfId="15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 applyProtection="1">
      <alignment horizontal="center"/>
      <protection/>
    </xf>
    <xf numFmtId="3" fontId="4" fillId="4" borderId="6" xfId="0" applyNumberFormat="1" applyFont="1" applyFill="1" applyBorder="1" applyAlignment="1" applyProtection="1">
      <alignment horizontal="center"/>
      <protection/>
    </xf>
    <xf numFmtId="3" fontId="6" fillId="5" borderId="6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3" fontId="6" fillId="5" borderId="6" xfId="0" applyNumberFormat="1" applyFont="1" applyFill="1" applyBorder="1" applyAlignment="1" applyProtection="1">
      <alignment horizontal="center"/>
      <protection/>
    </xf>
    <xf numFmtId="3" fontId="6" fillId="4" borderId="6" xfId="0" applyNumberFormat="1" applyFont="1" applyFill="1" applyBorder="1" applyAlignment="1" applyProtection="1">
      <alignment horizontal="left"/>
      <protection/>
    </xf>
    <xf numFmtId="3" fontId="5" fillId="4" borderId="6" xfId="0" applyNumberFormat="1" applyFont="1" applyFill="1" applyBorder="1" applyAlignment="1" applyProtection="1">
      <alignment horizontal="center"/>
      <protection/>
    </xf>
    <xf numFmtId="3" fontId="5" fillId="4" borderId="6" xfId="0" applyNumberFormat="1" applyFont="1" applyFill="1" applyBorder="1" applyAlignment="1" applyProtection="1">
      <alignment horizontal="left"/>
      <protection/>
    </xf>
    <xf numFmtId="3" fontId="4" fillId="0" borderId="6" xfId="15" applyNumberFormat="1" applyFont="1" applyFill="1" applyBorder="1" applyAlignment="1" applyProtection="1">
      <alignment horizontal="center"/>
      <protection/>
    </xf>
    <xf numFmtId="178" fontId="4" fillId="0" borderId="6" xfId="15" applyNumberFormat="1" applyFont="1" applyFill="1" applyBorder="1" applyAlignment="1">
      <alignment horizontal="center"/>
    </xf>
    <xf numFmtId="175" fontId="4" fillId="0" borderId="6" xfId="15" applyNumberFormat="1" applyFont="1" applyFill="1" applyBorder="1" applyAlignment="1" applyProtection="1">
      <alignment horizontal="center"/>
      <protection/>
    </xf>
    <xf numFmtId="178" fontId="4" fillId="0" borderId="6" xfId="15" applyNumberFormat="1" applyFont="1" applyFill="1" applyBorder="1" applyAlignment="1" applyProtection="1">
      <alignment horizontal="center"/>
      <protection/>
    </xf>
    <xf numFmtId="4" fontId="4" fillId="0" borderId="6" xfId="15" applyNumberFormat="1" applyFont="1" applyFill="1" applyBorder="1" applyAlignment="1" applyProtection="1">
      <alignment horizontal="center"/>
      <protection/>
    </xf>
    <xf numFmtId="175" fontId="4" fillId="0" borderId="6" xfId="0" applyNumberFormat="1" applyFont="1" applyFill="1" applyBorder="1" applyAlignment="1" applyProtection="1">
      <alignment horizontal="center"/>
      <protection/>
    </xf>
    <xf numFmtId="3" fontId="8" fillId="0" borderId="6" xfId="15" applyNumberFormat="1" applyFont="1" applyFill="1" applyBorder="1" applyAlignment="1" applyProtection="1">
      <alignment horizontal="center"/>
      <protection/>
    </xf>
    <xf numFmtId="178" fontId="6" fillId="0" borderId="6" xfId="0" applyNumberFormat="1" applyFont="1" applyBorder="1" applyAlignment="1">
      <alignment horizontal="center"/>
    </xf>
    <xf numFmtId="3" fontId="4" fillId="5" borderId="6" xfId="15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Border="1" applyAlignment="1" applyProtection="1">
      <alignment horizontal="left"/>
      <protection/>
    </xf>
    <xf numFmtId="3" fontId="6" fillId="0" borderId="7" xfId="0" applyNumberFormat="1" applyFont="1" applyBorder="1" applyAlignment="1" applyProtection="1">
      <alignment horizontal="left"/>
      <protection/>
    </xf>
    <xf numFmtId="3" fontId="4" fillId="0" borderId="8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3" fontId="5" fillId="0" borderId="8" xfId="0" applyNumberFormat="1" applyFont="1" applyFill="1" applyBorder="1" applyAlignment="1" applyProtection="1">
      <alignment horizontal="left"/>
      <protection/>
    </xf>
    <xf numFmtId="3" fontId="6" fillId="0" borderId="6" xfId="15" applyNumberFormat="1" applyFont="1" applyFill="1" applyBorder="1" applyAlignment="1">
      <alignment horizontal="center"/>
    </xf>
    <xf numFmtId="3" fontId="6" fillId="0" borderId="6" xfId="15" applyNumberFormat="1" applyFont="1" applyFill="1" applyBorder="1" applyAlignment="1" applyProtection="1">
      <alignment horizontal="center"/>
      <protection/>
    </xf>
    <xf numFmtId="3" fontId="9" fillId="0" borderId="6" xfId="0" applyNumberFormat="1" applyFont="1" applyBorder="1" applyAlignment="1" applyProtection="1">
      <alignment horizontal="left"/>
      <protection/>
    </xf>
    <xf numFmtId="3" fontId="10" fillId="0" borderId="6" xfId="15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>
      <alignment horizontal="center"/>
    </xf>
    <xf numFmtId="3" fontId="6" fillId="0" borderId="6" xfId="15" applyNumberFormat="1" applyFont="1" applyBorder="1" applyAlignment="1" applyProtection="1">
      <alignment horizontal="center"/>
      <protection/>
    </xf>
    <xf numFmtId="3" fontId="6" fillId="0" borderId="9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7" fillId="0" borderId="6" xfId="0" applyNumberFormat="1" applyFont="1" applyFill="1" applyBorder="1" applyAlignment="1" applyProtection="1">
      <alignment horizontal="center"/>
      <protection/>
    </xf>
    <xf numFmtId="3" fontId="4" fillId="0" borderId="8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 applyProtection="1">
      <alignment horizontal="center"/>
      <protection/>
    </xf>
    <xf numFmtId="3" fontId="4" fillId="6" borderId="6" xfId="15" applyNumberFormat="1" applyFont="1" applyFill="1" applyBorder="1" applyAlignment="1">
      <alignment horizontal="center"/>
    </xf>
    <xf numFmtId="3" fontId="4" fillId="6" borderId="6" xfId="15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81"/>
  <sheetViews>
    <sheetView showGridLines="0" tabSelected="1" zoomScale="75" zoomScaleNormal="75" workbookViewId="0" topLeftCell="A1">
      <selection activeCell="J8" sqref="J8"/>
    </sheetView>
  </sheetViews>
  <sheetFormatPr defaultColWidth="8.7109375" defaultRowHeight="15" customHeight="1"/>
  <cols>
    <col min="1" max="1" width="29.00390625" style="1" customWidth="1"/>
    <col min="2" max="2" width="12.28125" style="20" customWidth="1"/>
    <col min="3" max="3" width="13.8515625" style="20" customWidth="1"/>
    <col min="4" max="5" width="11.8515625" style="20" customWidth="1"/>
    <col min="6" max="6" width="10.28125" style="20" customWidth="1"/>
    <col min="7" max="7" width="11.421875" style="20" customWidth="1"/>
    <col min="8" max="8" width="13.8515625" style="22" customWidth="1"/>
    <col min="9" max="16384" width="22.00390625" style="1" customWidth="1"/>
  </cols>
  <sheetData>
    <row r="1" spans="3:8" ht="15" customHeight="1">
      <c r="C1" s="2" t="s">
        <v>0</v>
      </c>
      <c r="H1" s="87" t="s">
        <v>172</v>
      </c>
    </row>
    <row r="2" spans="1:8" ht="15" customHeight="1">
      <c r="A2" s="22" t="s">
        <v>170</v>
      </c>
      <c r="B2" s="2"/>
      <c r="H2" s="86"/>
    </row>
    <row r="3" spans="2:5" ht="15" customHeight="1">
      <c r="B3" s="1"/>
      <c r="C3" s="2" t="s">
        <v>134</v>
      </c>
      <c r="D3" s="3"/>
      <c r="E3" s="3"/>
    </row>
    <row r="4" spans="2:5" ht="15" customHeight="1">
      <c r="B4" s="2"/>
      <c r="C4" s="3"/>
      <c r="D4" s="3"/>
      <c r="E4" s="3"/>
    </row>
    <row r="5" spans="1:8" ht="15" customHeight="1">
      <c r="A5" s="60" t="s">
        <v>133</v>
      </c>
      <c r="B5" s="61"/>
      <c r="C5" s="62"/>
      <c r="D5" s="65" t="s">
        <v>1</v>
      </c>
      <c r="E5" s="76"/>
      <c r="F5" s="79"/>
      <c r="G5" s="79"/>
      <c r="H5" s="72"/>
    </row>
    <row r="6" spans="1:8" ht="15" customHeight="1">
      <c r="A6" s="63"/>
      <c r="B6" s="64"/>
      <c r="C6" s="64"/>
      <c r="D6" s="64"/>
      <c r="E6" s="64"/>
      <c r="F6" s="64"/>
      <c r="G6" s="64"/>
      <c r="H6" s="73"/>
    </row>
    <row r="7" spans="1:8" ht="15" customHeight="1">
      <c r="A7" s="7" t="s">
        <v>123</v>
      </c>
      <c r="B7" s="8"/>
      <c r="C7" s="9" t="s">
        <v>124</v>
      </c>
      <c r="D7" s="10"/>
      <c r="E7" s="10"/>
      <c r="F7" s="80"/>
      <c r="G7" s="80"/>
      <c r="H7" s="74"/>
    </row>
    <row r="8" spans="1:8" ht="15" customHeight="1">
      <c r="A8" s="11"/>
      <c r="B8" s="12"/>
      <c r="C8" s="13"/>
      <c r="D8" s="13"/>
      <c r="E8" s="13"/>
      <c r="F8" s="81"/>
      <c r="G8" s="81"/>
      <c r="H8" s="75"/>
    </row>
    <row r="9" spans="1:8" ht="15" customHeight="1">
      <c r="A9" s="14" t="s">
        <v>125</v>
      </c>
      <c r="B9" s="15"/>
      <c r="C9" s="16" t="s">
        <v>126</v>
      </c>
      <c r="D9" s="17"/>
      <c r="E9" s="17"/>
      <c r="F9" s="82"/>
      <c r="G9" s="82"/>
      <c r="H9" s="73"/>
    </row>
    <row r="10" spans="1:8" ht="15" customHeight="1">
      <c r="A10" s="11"/>
      <c r="B10" s="12"/>
      <c r="C10" s="4"/>
      <c r="D10" s="13"/>
      <c r="E10" s="13"/>
      <c r="F10" s="81"/>
      <c r="G10" s="81"/>
      <c r="H10" s="75"/>
    </row>
    <row r="11" spans="1:8" ht="15" customHeight="1">
      <c r="A11" s="14" t="s">
        <v>127</v>
      </c>
      <c r="B11" s="15"/>
      <c r="C11" s="16" t="s">
        <v>2</v>
      </c>
      <c r="D11" s="17"/>
      <c r="E11" s="17"/>
      <c r="F11" s="82"/>
      <c r="G11" s="82"/>
      <c r="H11" s="73"/>
    </row>
    <row r="12" spans="1:8" ht="15" customHeight="1">
      <c r="A12" s="11"/>
      <c r="B12" s="12"/>
      <c r="C12" s="13"/>
      <c r="D12" s="13"/>
      <c r="E12" s="13"/>
      <c r="F12" s="81"/>
      <c r="G12" s="81"/>
      <c r="H12" s="75"/>
    </row>
    <row r="13" spans="1:8" ht="15" customHeight="1">
      <c r="A13" s="18" t="s">
        <v>128</v>
      </c>
      <c r="B13" s="1"/>
      <c r="C13" s="4" t="s">
        <v>129</v>
      </c>
      <c r="D13" s="13"/>
      <c r="E13" s="13"/>
      <c r="F13" s="81"/>
      <c r="G13" s="81"/>
      <c r="H13" s="75"/>
    </row>
    <row r="14" spans="1:8" ht="15" customHeight="1">
      <c r="A14" s="19"/>
      <c r="B14" s="15"/>
      <c r="C14" s="16" t="s">
        <v>130</v>
      </c>
      <c r="D14" s="17"/>
      <c r="E14" s="17"/>
      <c r="F14" s="82"/>
      <c r="G14" s="82"/>
      <c r="H14" s="73"/>
    </row>
    <row r="15" spans="1:8" ht="15" customHeight="1">
      <c r="A15" s="11"/>
      <c r="B15" s="12"/>
      <c r="C15" s="4"/>
      <c r="D15" s="13"/>
      <c r="E15" s="13"/>
      <c r="F15" s="81"/>
      <c r="G15" s="81"/>
      <c r="H15" s="75"/>
    </row>
    <row r="16" spans="1:8" ht="15" customHeight="1">
      <c r="A16" s="14" t="s">
        <v>131</v>
      </c>
      <c r="B16" s="15"/>
      <c r="C16" s="16" t="s">
        <v>132</v>
      </c>
      <c r="D16" s="17"/>
      <c r="E16" s="17"/>
      <c r="F16" s="82"/>
      <c r="G16" s="82"/>
      <c r="H16" s="73"/>
    </row>
    <row r="17" spans="1:7" ht="15" customHeight="1">
      <c r="A17" s="4"/>
      <c r="B17" s="1"/>
      <c r="C17" s="4"/>
      <c r="D17" s="13"/>
      <c r="E17" s="13"/>
      <c r="F17" s="81"/>
      <c r="G17" s="81"/>
    </row>
    <row r="18" spans="1:8" s="28" customFormat="1" ht="15" customHeight="1">
      <c r="A18" s="23" t="s">
        <v>119</v>
      </c>
      <c r="B18" s="24"/>
      <c r="C18" s="25"/>
      <c r="D18" s="35"/>
      <c r="E18" s="77"/>
      <c r="F18" s="35"/>
      <c r="G18" s="35"/>
      <c r="H18" s="27"/>
    </row>
    <row r="19" spans="1:8" s="30" customFormat="1" ht="15" customHeight="1">
      <c r="A19" s="27" t="s">
        <v>3</v>
      </c>
      <c r="B19" s="29" t="s">
        <v>4</v>
      </c>
      <c r="C19" s="29" t="s">
        <v>5</v>
      </c>
      <c r="D19" s="32" t="s">
        <v>6</v>
      </c>
      <c r="E19" s="32" t="s">
        <v>7</v>
      </c>
      <c r="F19" s="32" t="s">
        <v>8</v>
      </c>
      <c r="G19" s="32" t="s">
        <v>9</v>
      </c>
      <c r="H19" s="27" t="s">
        <v>141</v>
      </c>
    </row>
    <row r="20" spans="1:8" s="28" customFormat="1" ht="15" customHeight="1">
      <c r="A20" s="26"/>
      <c r="B20" s="25"/>
      <c r="C20" s="25"/>
      <c r="D20" s="35"/>
      <c r="E20" s="35"/>
      <c r="F20" s="35"/>
      <c r="G20" s="35"/>
      <c r="H20" s="27"/>
    </row>
    <row r="21" spans="1:8" ht="15" customHeight="1">
      <c r="A21" s="34" t="s">
        <v>10</v>
      </c>
      <c r="B21" s="32">
        <f aca="true" t="shared" si="0" ref="B21:H21">SUM(B23,B27)</f>
        <v>39000</v>
      </c>
      <c r="C21" s="32">
        <f t="shared" si="0"/>
        <v>350000</v>
      </c>
      <c r="D21" s="32">
        <f t="shared" si="0"/>
        <v>42000</v>
      </c>
      <c r="E21" s="32">
        <f t="shared" si="0"/>
        <v>104000</v>
      </c>
      <c r="F21" s="32">
        <f t="shared" si="0"/>
        <v>108000</v>
      </c>
      <c r="G21" s="32">
        <f t="shared" si="0"/>
        <v>597600</v>
      </c>
      <c r="H21" s="32">
        <f t="shared" si="0"/>
        <v>1240600</v>
      </c>
    </row>
    <row r="22" spans="1:8" s="22" customFormat="1" ht="15" customHeight="1">
      <c r="A22" s="36" t="s">
        <v>121</v>
      </c>
      <c r="B22" s="40"/>
      <c r="C22" s="40"/>
      <c r="D22" s="70"/>
      <c r="E22" s="70"/>
      <c r="F22" s="70"/>
      <c r="G22" s="70"/>
      <c r="H22" s="40"/>
    </row>
    <row r="23" spans="1:8" ht="15" customHeight="1">
      <c r="A23" s="37" t="s">
        <v>11</v>
      </c>
      <c r="B23" s="38">
        <f>B24*B25</f>
        <v>30000</v>
      </c>
      <c r="C23" s="38">
        <f>C24*C25</f>
        <v>150000</v>
      </c>
      <c r="D23" s="38"/>
      <c r="E23" s="38"/>
      <c r="F23" s="38"/>
      <c r="G23" s="38"/>
      <c r="H23" s="70">
        <f>SUM(B23:G23)</f>
        <v>180000</v>
      </c>
    </row>
    <row r="24" spans="1:8" ht="15" customHeight="1">
      <c r="A24" s="37" t="s">
        <v>12</v>
      </c>
      <c r="B24" s="35">
        <v>20</v>
      </c>
      <c r="C24" s="35">
        <v>100</v>
      </c>
      <c r="D24" s="38"/>
      <c r="E24" s="35"/>
      <c r="F24" s="35"/>
      <c r="G24" s="38"/>
      <c r="H24" s="70">
        <f>SUM(B24:G24)</f>
        <v>120</v>
      </c>
    </row>
    <row r="25" spans="1:8" ht="15" customHeight="1">
      <c r="A25" s="37" t="s">
        <v>13</v>
      </c>
      <c r="B25" s="35">
        <v>1500</v>
      </c>
      <c r="C25" s="35">
        <v>1500</v>
      </c>
      <c r="D25" s="38"/>
      <c r="E25" s="35"/>
      <c r="F25" s="35"/>
      <c r="G25" s="38"/>
      <c r="H25" s="70">
        <f>AVERAGE(B25:C25)</f>
        <v>1500</v>
      </c>
    </row>
    <row r="26" spans="1:8" ht="15" customHeight="1">
      <c r="A26" s="36" t="s">
        <v>14</v>
      </c>
      <c r="B26" s="35"/>
      <c r="C26" s="35"/>
      <c r="D26" s="35"/>
      <c r="E26" s="35"/>
      <c r="F26" s="32"/>
      <c r="G26" s="35"/>
      <c r="H26" s="40"/>
    </row>
    <row r="27" spans="1:8" ht="15" customHeight="1">
      <c r="A27" s="37" t="s">
        <v>11</v>
      </c>
      <c r="B27" s="38">
        <f aca="true" t="shared" si="1" ref="B27:G27">B28*B29</f>
        <v>9000</v>
      </c>
      <c r="C27" s="38">
        <f t="shared" si="1"/>
        <v>200000</v>
      </c>
      <c r="D27" s="38">
        <f t="shared" si="1"/>
        <v>42000</v>
      </c>
      <c r="E27" s="38">
        <f t="shared" si="1"/>
        <v>104000</v>
      </c>
      <c r="F27" s="38">
        <f t="shared" si="1"/>
        <v>108000</v>
      </c>
      <c r="G27" s="38">
        <f t="shared" si="1"/>
        <v>597600</v>
      </c>
      <c r="H27" s="70">
        <f>SUM(B27:G27)</f>
        <v>1060600</v>
      </c>
    </row>
    <row r="28" spans="1:8" ht="15" customHeight="1">
      <c r="A28" s="37" t="s">
        <v>12</v>
      </c>
      <c r="B28" s="35">
        <v>8</v>
      </c>
      <c r="C28" s="35">
        <v>200</v>
      </c>
      <c r="D28" s="35">
        <v>42</v>
      </c>
      <c r="E28" s="35">
        <v>130</v>
      </c>
      <c r="F28" s="35">
        <v>90</v>
      </c>
      <c r="G28" s="35">
        <v>747</v>
      </c>
      <c r="H28" s="70">
        <f>SUM(B28:G28)</f>
        <v>1217</v>
      </c>
    </row>
    <row r="29" spans="1:8" ht="15" customHeight="1">
      <c r="A29" s="37" t="s">
        <v>15</v>
      </c>
      <c r="B29" s="35">
        <v>1125</v>
      </c>
      <c r="C29" s="35">
        <v>1000</v>
      </c>
      <c r="D29" s="35">
        <v>1000</v>
      </c>
      <c r="E29" s="35">
        <v>800</v>
      </c>
      <c r="F29" s="35">
        <v>1200</v>
      </c>
      <c r="G29" s="35">
        <v>800</v>
      </c>
      <c r="H29" s="70">
        <f>AVERAGE(B29:G29)</f>
        <v>987.5</v>
      </c>
    </row>
    <row r="30" spans="1:8" ht="15" customHeight="1">
      <c r="A30" s="34" t="s">
        <v>16</v>
      </c>
      <c r="B30" s="32">
        <f>SUM(B32,B36)</f>
        <v>6058934.5</v>
      </c>
      <c r="C30" s="32">
        <f aca="true" t="shared" si="2" ref="C30:H30">SUM(C32,C36)</f>
        <v>3750000</v>
      </c>
      <c r="D30" s="32">
        <f t="shared" si="2"/>
        <v>57000</v>
      </c>
      <c r="E30" s="32">
        <f t="shared" si="2"/>
        <v>2722200</v>
      </c>
      <c r="F30" s="32">
        <f t="shared" si="2"/>
        <v>27990</v>
      </c>
      <c r="G30" s="32">
        <f t="shared" si="2"/>
        <v>180000</v>
      </c>
      <c r="H30" s="32">
        <f t="shared" si="2"/>
        <v>12796124.5</v>
      </c>
    </row>
    <row r="31" spans="1:8" ht="15" customHeight="1">
      <c r="A31" s="36" t="s">
        <v>17</v>
      </c>
      <c r="B31" s="35"/>
      <c r="C31" s="35"/>
      <c r="E31" s="35"/>
      <c r="F31" s="32"/>
      <c r="G31" s="35"/>
      <c r="H31" s="40"/>
    </row>
    <row r="32" spans="1:8" ht="15" customHeight="1">
      <c r="A32" s="37" t="s">
        <v>18</v>
      </c>
      <c r="B32" s="35"/>
      <c r="C32" s="35">
        <f>C33*C34</f>
        <v>150000</v>
      </c>
      <c r="D32" s="35">
        <f>D33*D34</f>
        <v>32000</v>
      </c>
      <c r="E32" s="35">
        <f>E33*E34</f>
        <v>63000</v>
      </c>
      <c r="F32" s="35">
        <f>F33*F34</f>
        <v>27990</v>
      </c>
      <c r="G32" s="35">
        <f>G33*G34</f>
        <v>180000</v>
      </c>
      <c r="H32" s="40">
        <f>SUM(B32:G32)</f>
        <v>452990</v>
      </c>
    </row>
    <row r="33" spans="1:8" ht="15" customHeight="1">
      <c r="A33" s="37" t="s">
        <v>19</v>
      </c>
      <c r="B33" s="38"/>
      <c r="C33" s="35">
        <v>300</v>
      </c>
      <c r="D33" s="38">
        <v>40</v>
      </c>
      <c r="E33" s="35">
        <v>70</v>
      </c>
      <c r="F33" s="35">
        <v>30</v>
      </c>
      <c r="G33" s="35">
        <v>450</v>
      </c>
      <c r="H33" s="40">
        <f>SUM(B33:G33)</f>
        <v>890</v>
      </c>
    </row>
    <row r="34" spans="1:8" ht="15" customHeight="1">
      <c r="A34" s="37" t="s">
        <v>20</v>
      </c>
      <c r="B34" s="38"/>
      <c r="C34" s="35">
        <v>500</v>
      </c>
      <c r="D34" s="35">
        <v>800</v>
      </c>
      <c r="E34" s="35">
        <v>900</v>
      </c>
      <c r="F34" s="35">
        <v>933</v>
      </c>
      <c r="G34" s="35">
        <v>400</v>
      </c>
      <c r="H34" s="70">
        <f>AVERAGE(C34:G34)</f>
        <v>706.6</v>
      </c>
    </row>
    <row r="35" spans="1:8" ht="15" customHeight="1">
      <c r="A35" s="36" t="s">
        <v>21</v>
      </c>
      <c r="B35" s="35"/>
      <c r="C35" s="35"/>
      <c r="D35" s="35"/>
      <c r="E35" s="35"/>
      <c r="F35" s="35"/>
      <c r="G35" s="35"/>
      <c r="H35" s="40"/>
    </row>
    <row r="36" spans="1:8" ht="15" customHeight="1">
      <c r="A36" s="37" t="s">
        <v>18</v>
      </c>
      <c r="B36" s="35">
        <f>B37*B38</f>
        <v>6058934.5</v>
      </c>
      <c r="C36" s="35">
        <f>C37*C38</f>
        <v>3600000</v>
      </c>
      <c r="D36" s="35">
        <f>D37*D38</f>
        <v>25000</v>
      </c>
      <c r="E36" s="35">
        <f>E37*E38</f>
        <v>2659200</v>
      </c>
      <c r="F36" s="35"/>
      <c r="G36" s="35"/>
      <c r="H36" s="40">
        <f>SUM(B36:G36)</f>
        <v>12343134.5</v>
      </c>
    </row>
    <row r="37" spans="1:8" ht="15" customHeight="1">
      <c r="A37" s="37" t="s">
        <v>19</v>
      </c>
      <c r="B37" s="35">
        <v>8317</v>
      </c>
      <c r="C37" s="35">
        <v>4500</v>
      </c>
      <c r="D37" s="35">
        <v>25</v>
      </c>
      <c r="E37" s="35">
        <v>3324</v>
      </c>
      <c r="F37" s="35"/>
      <c r="G37" s="38"/>
      <c r="H37" s="40">
        <f>SUM(B37:G37)</f>
        <v>16166</v>
      </c>
    </row>
    <row r="38" spans="1:8" ht="15" customHeight="1">
      <c r="A38" s="37" t="s">
        <v>22</v>
      </c>
      <c r="B38" s="35">
        <v>728.5</v>
      </c>
      <c r="C38" s="35">
        <v>800</v>
      </c>
      <c r="D38" s="35">
        <v>1000</v>
      </c>
      <c r="E38" s="35">
        <v>800</v>
      </c>
      <c r="F38" s="35"/>
      <c r="G38" s="38"/>
      <c r="H38" s="70">
        <f>AVERAGE(B38:E38)</f>
        <v>832.125</v>
      </c>
    </row>
    <row r="39" spans="1:8" ht="15" customHeight="1">
      <c r="A39" s="34" t="s">
        <v>23</v>
      </c>
      <c r="B39" s="35"/>
      <c r="C39" s="32"/>
      <c r="D39" s="35"/>
      <c r="E39" s="70"/>
      <c r="F39" s="35"/>
      <c r="G39" s="35"/>
      <c r="H39" s="40"/>
    </row>
    <row r="40" spans="1:8" ht="15" customHeight="1">
      <c r="A40" s="37" t="s">
        <v>11</v>
      </c>
      <c r="B40" s="35"/>
      <c r="C40" s="35">
        <v>133009</v>
      </c>
      <c r="D40" s="35"/>
      <c r="E40" s="35">
        <f>E41*E42</f>
        <v>7065483</v>
      </c>
      <c r="F40" s="35"/>
      <c r="G40" s="35"/>
      <c r="H40" s="40">
        <f>SUM(B40:G40)</f>
        <v>7198492</v>
      </c>
    </row>
    <row r="41" spans="1:8" ht="15" customHeight="1">
      <c r="A41" s="37" t="s">
        <v>24</v>
      </c>
      <c r="B41" s="35"/>
      <c r="C41" s="35">
        <v>110</v>
      </c>
      <c r="D41" s="35"/>
      <c r="E41" s="35">
        <v>5883</v>
      </c>
      <c r="F41" s="35"/>
      <c r="G41" s="35"/>
      <c r="H41" s="40">
        <f>SUM(B41:G41)</f>
        <v>5993</v>
      </c>
    </row>
    <row r="42" spans="1:8" ht="15" customHeight="1">
      <c r="A42" s="37" t="s">
        <v>25</v>
      </c>
      <c r="B42" s="35"/>
      <c r="C42" s="35">
        <v>1200</v>
      </c>
      <c r="D42" s="35"/>
      <c r="E42" s="35">
        <v>1201</v>
      </c>
      <c r="F42" s="35"/>
      <c r="G42" s="35"/>
      <c r="H42" s="70">
        <f>AVERAGE(C42,E42)</f>
        <v>1200.5</v>
      </c>
    </row>
    <row r="43" spans="1:8" ht="15" customHeight="1">
      <c r="A43" s="37"/>
      <c r="B43" s="35"/>
      <c r="C43" s="35"/>
      <c r="D43" s="35"/>
      <c r="E43" s="35"/>
      <c r="F43" s="35"/>
      <c r="G43" s="35"/>
      <c r="H43" s="40"/>
    </row>
    <row r="44" spans="1:8" ht="15" customHeight="1">
      <c r="A44" s="34" t="s">
        <v>26</v>
      </c>
      <c r="B44" s="32">
        <f aca="true" t="shared" si="3" ref="B44:G44">B46+B50</f>
        <v>8685600</v>
      </c>
      <c r="C44" s="32">
        <f t="shared" si="3"/>
        <v>23000000</v>
      </c>
      <c r="D44" s="32">
        <f t="shared" si="3"/>
        <v>552500</v>
      </c>
      <c r="E44" s="32">
        <f t="shared" si="3"/>
        <v>46735620</v>
      </c>
      <c r="F44" s="32">
        <f t="shared" si="3"/>
        <v>1338000</v>
      </c>
      <c r="G44" s="32">
        <f t="shared" si="3"/>
        <v>675000</v>
      </c>
      <c r="H44" s="32">
        <f>SUM(B44:G44)</f>
        <v>80986720</v>
      </c>
    </row>
    <row r="45" spans="1:8" ht="15" customHeight="1">
      <c r="A45" s="36" t="s">
        <v>27</v>
      </c>
      <c r="B45" s="38"/>
      <c r="C45" s="38"/>
      <c r="E45" s="38"/>
      <c r="F45" s="38"/>
      <c r="G45" s="38"/>
      <c r="H45" s="40"/>
    </row>
    <row r="46" spans="1:8" ht="15" customHeight="1">
      <c r="A46" s="37" t="s">
        <v>28</v>
      </c>
      <c r="B46" s="41">
        <f aca="true" t="shared" si="4" ref="B46:G46">B47*B48</f>
        <v>44000</v>
      </c>
      <c r="C46" s="41">
        <f t="shared" si="4"/>
        <v>3750000</v>
      </c>
      <c r="D46" s="41">
        <f t="shared" si="4"/>
        <v>490000</v>
      </c>
      <c r="E46" s="41">
        <f t="shared" si="4"/>
        <v>500000</v>
      </c>
      <c r="F46" s="41">
        <f t="shared" si="4"/>
        <v>1338000</v>
      </c>
      <c r="G46" s="41">
        <f t="shared" si="4"/>
        <v>675000</v>
      </c>
      <c r="H46" s="40">
        <f>SUM(B46:G46)</f>
        <v>6797000</v>
      </c>
    </row>
    <row r="47" spans="1:8" ht="15" customHeight="1">
      <c r="A47" s="37" t="s">
        <v>29</v>
      </c>
      <c r="B47" s="35">
        <v>55</v>
      </c>
      <c r="C47" s="35">
        <v>2500</v>
      </c>
      <c r="D47" s="35">
        <v>280</v>
      </c>
      <c r="E47" s="35">
        <v>500</v>
      </c>
      <c r="F47" s="35">
        <v>1115</v>
      </c>
      <c r="G47" s="35">
        <v>450</v>
      </c>
      <c r="H47" s="40">
        <f>SUM(B47:G47)</f>
        <v>4900</v>
      </c>
    </row>
    <row r="48" spans="1:8" ht="15" customHeight="1">
      <c r="A48" s="37" t="s">
        <v>30</v>
      </c>
      <c r="B48" s="35">
        <v>800</v>
      </c>
      <c r="C48" s="35">
        <v>1500</v>
      </c>
      <c r="D48" s="35">
        <v>1750</v>
      </c>
      <c r="E48" s="35">
        <v>1000</v>
      </c>
      <c r="F48" s="35">
        <v>1200</v>
      </c>
      <c r="G48" s="35">
        <v>1500</v>
      </c>
      <c r="H48" s="70">
        <f>AVERAGE(B48:G48)</f>
        <v>1291.6666666666667</v>
      </c>
    </row>
    <row r="49" spans="1:8" ht="15" customHeight="1">
      <c r="A49" s="36" t="s">
        <v>31</v>
      </c>
      <c r="B49" s="35"/>
      <c r="C49" s="35"/>
      <c r="D49" s="35"/>
      <c r="E49" s="35"/>
      <c r="F49" s="35"/>
      <c r="G49" s="35"/>
      <c r="H49" s="40"/>
    </row>
    <row r="50" spans="1:8" ht="15" customHeight="1">
      <c r="A50" s="37" t="s">
        <v>28</v>
      </c>
      <c r="B50" s="41">
        <f>B51*B52</f>
        <v>8641600</v>
      </c>
      <c r="C50" s="41">
        <f>C51*C52</f>
        <v>19250000</v>
      </c>
      <c r="D50" s="41">
        <f>D51*D52</f>
        <v>62500</v>
      </c>
      <c r="E50" s="41">
        <f>E51*E52</f>
        <v>46235620</v>
      </c>
      <c r="F50" s="41"/>
      <c r="G50" s="41"/>
      <c r="H50" s="40">
        <f>SUM(B50:G50)</f>
        <v>74189720</v>
      </c>
    </row>
    <row r="51" spans="1:8" ht="15" customHeight="1">
      <c r="A51" s="37" t="s">
        <v>29</v>
      </c>
      <c r="B51" s="35">
        <v>4400</v>
      </c>
      <c r="C51" s="35">
        <v>7000</v>
      </c>
      <c r="D51" s="35">
        <v>25</v>
      </c>
      <c r="E51" s="35">
        <v>13843</v>
      </c>
      <c r="F51" s="35"/>
      <c r="G51" s="38"/>
      <c r="H51" s="40">
        <f>SUM(B51:G51)</f>
        <v>25268</v>
      </c>
    </row>
    <row r="52" spans="1:8" ht="15" customHeight="1">
      <c r="A52" s="37" t="s">
        <v>30</v>
      </c>
      <c r="B52" s="35">
        <v>1964</v>
      </c>
      <c r="C52" s="35">
        <v>2750</v>
      </c>
      <c r="D52" s="35">
        <v>2500</v>
      </c>
      <c r="E52" s="35">
        <v>3340</v>
      </c>
      <c r="F52" s="35"/>
      <c r="G52" s="38"/>
      <c r="H52" s="70">
        <f>AVERAGE(B52:E52)</f>
        <v>2638.5</v>
      </c>
    </row>
    <row r="60" spans="1:8" s="30" customFormat="1" ht="15" customHeight="1">
      <c r="A60" s="27" t="s">
        <v>3</v>
      </c>
      <c r="B60" s="29" t="s">
        <v>4</v>
      </c>
      <c r="C60" s="29" t="s">
        <v>5</v>
      </c>
      <c r="D60" s="32" t="s">
        <v>6</v>
      </c>
      <c r="E60" s="32" t="s">
        <v>7</v>
      </c>
      <c r="F60" s="32" t="s">
        <v>8</v>
      </c>
      <c r="G60" s="32" t="s">
        <v>9</v>
      </c>
      <c r="H60" s="27" t="s">
        <v>141</v>
      </c>
    </row>
    <row r="61" spans="1:8" s="22" customFormat="1" ht="15" customHeight="1">
      <c r="A61" s="34" t="s">
        <v>32</v>
      </c>
      <c r="B61" s="32"/>
      <c r="C61" s="32">
        <f>C63+C67</f>
        <v>19550000</v>
      </c>
      <c r="D61" s="32">
        <f>D63+D67</f>
        <v>1407500</v>
      </c>
      <c r="E61" s="32">
        <f>E63+E67</f>
        <v>289500</v>
      </c>
      <c r="F61" s="32">
        <f>F63+F67</f>
        <v>716100</v>
      </c>
      <c r="G61" s="32">
        <f>G63+G67</f>
        <v>4758677</v>
      </c>
      <c r="H61" s="32">
        <f>SUM(C61:G61)</f>
        <v>26721777</v>
      </c>
    </row>
    <row r="62" spans="1:8" ht="15" customHeight="1">
      <c r="A62" s="36" t="s">
        <v>27</v>
      </c>
      <c r="B62" s="35"/>
      <c r="D62" s="35"/>
      <c r="E62" s="35"/>
      <c r="F62" s="35"/>
      <c r="G62" s="35"/>
      <c r="H62" s="40"/>
    </row>
    <row r="63" spans="1:8" ht="15" customHeight="1">
      <c r="A63" s="37" t="s">
        <v>28</v>
      </c>
      <c r="B63" s="41"/>
      <c r="C63" s="41">
        <f>C64*C65</f>
        <v>50000</v>
      </c>
      <c r="D63" s="41">
        <f>D64*D65</f>
        <v>25000</v>
      </c>
      <c r="E63" s="41">
        <f>E64*E65</f>
        <v>1500</v>
      </c>
      <c r="F63" s="41">
        <f>F64*F65</f>
        <v>303600</v>
      </c>
      <c r="G63" s="41">
        <f>G64*G65</f>
        <v>1908723.0000000002</v>
      </c>
      <c r="H63" s="40">
        <f>SUM(C63:G63)</f>
        <v>2288823</v>
      </c>
    </row>
    <row r="64" spans="1:8" ht="15" customHeight="1">
      <c r="A64" s="37" t="s">
        <v>29</v>
      </c>
      <c r="B64" s="35"/>
      <c r="C64" s="35">
        <v>50</v>
      </c>
      <c r="D64" s="35">
        <v>10</v>
      </c>
      <c r="E64" s="38">
        <v>3</v>
      </c>
      <c r="F64" s="35">
        <v>253</v>
      </c>
      <c r="G64" s="35">
        <v>1060</v>
      </c>
      <c r="H64" s="40">
        <f>SUM(B64:G64)</f>
        <v>1376</v>
      </c>
    </row>
    <row r="65" spans="1:8" ht="15" customHeight="1">
      <c r="A65" s="37" t="s">
        <v>30</v>
      </c>
      <c r="B65" s="35"/>
      <c r="C65" s="35">
        <v>1000</v>
      </c>
      <c r="D65" s="35">
        <v>2500</v>
      </c>
      <c r="E65" s="38">
        <v>500</v>
      </c>
      <c r="F65" s="35">
        <v>1200</v>
      </c>
      <c r="G65" s="35">
        <v>1800.6820754716982</v>
      </c>
      <c r="H65" s="70">
        <f>AVERAGE(C65:G65)</f>
        <v>1400.1364150943396</v>
      </c>
    </row>
    <row r="66" spans="1:8" ht="15" customHeight="1">
      <c r="A66" s="36" t="s">
        <v>31</v>
      </c>
      <c r="B66" s="35"/>
      <c r="C66" s="35"/>
      <c r="D66" s="35"/>
      <c r="E66" s="38"/>
      <c r="F66" s="35"/>
      <c r="G66" s="38"/>
      <c r="H66" s="40"/>
    </row>
    <row r="67" spans="1:8" ht="15" customHeight="1">
      <c r="A67" s="37" t="s">
        <v>28</v>
      </c>
      <c r="C67" s="35">
        <f>C68*C69</f>
        <v>19500000</v>
      </c>
      <c r="D67" s="35">
        <f>D68*D69</f>
        <v>1382500</v>
      </c>
      <c r="E67" s="35">
        <f>E68*E69</f>
        <v>288000</v>
      </c>
      <c r="F67" s="35">
        <f>F68*F69</f>
        <v>412500</v>
      </c>
      <c r="G67" s="38">
        <v>2849954</v>
      </c>
      <c r="H67" s="40">
        <f>SUM(C67:G67)</f>
        <v>24432954</v>
      </c>
    </row>
    <row r="68" spans="1:8" ht="15" customHeight="1">
      <c r="A68" s="37" t="s">
        <v>29</v>
      </c>
      <c r="B68" s="35"/>
      <c r="C68" s="35">
        <v>6500</v>
      </c>
      <c r="D68" s="35">
        <v>395</v>
      </c>
      <c r="E68" s="35">
        <v>360</v>
      </c>
      <c r="F68" s="35">
        <v>165</v>
      </c>
      <c r="G68" s="35">
        <v>1139</v>
      </c>
      <c r="H68" s="40">
        <f>SUM(B68:G68)</f>
        <v>8559</v>
      </c>
    </row>
    <row r="69" spans="1:8" ht="15" customHeight="1">
      <c r="A69" s="37" t="s">
        <v>30</v>
      </c>
      <c r="B69" s="35"/>
      <c r="C69" s="20">
        <v>3000</v>
      </c>
      <c r="D69" s="35">
        <v>3500</v>
      </c>
      <c r="E69" s="35">
        <v>800</v>
      </c>
      <c r="F69" s="35">
        <v>2500</v>
      </c>
      <c r="G69" s="35">
        <f>G67/G68</f>
        <v>2502.1545215100964</v>
      </c>
      <c r="H69" s="70">
        <f>AVERAGE(C69:G69)</f>
        <v>2460.4309043020194</v>
      </c>
    </row>
    <row r="70" spans="1:8" ht="15" customHeight="1">
      <c r="A70" s="34" t="s">
        <v>33</v>
      </c>
      <c r="B70" s="32"/>
      <c r="C70" s="32"/>
      <c r="D70" s="32"/>
      <c r="E70" s="32"/>
      <c r="F70" s="32"/>
      <c r="G70" s="32"/>
      <c r="H70" s="40"/>
    </row>
    <row r="71" spans="1:8" ht="15" customHeight="1">
      <c r="A71" s="37" t="s">
        <v>11</v>
      </c>
      <c r="B71" s="35">
        <f>B72*B73</f>
        <v>42500</v>
      </c>
      <c r="C71" s="35">
        <f>C72*C73</f>
        <v>17500000</v>
      </c>
      <c r="D71" s="35"/>
      <c r="E71" s="35">
        <f>E72*E73</f>
        <v>1000000</v>
      </c>
      <c r="F71" s="35"/>
      <c r="G71" s="35"/>
      <c r="H71" s="40">
        <f>SUM(B71:G71)</f>
        <v>18542500</v>
      </c>
    </row>
    <row r="72" spans="1:8" ht="15" customHeight="1">
      <c r="A72" s="37" t="s">
        <v>24</v>
      </c>
      <c r="B72" s="35">
        <v>25</v>
      </c>
      <c r="C72" s="35">
        <v>5000</v>
      </c>
      <c r="D72" s="35"/>
      <c r="E72" s="35">
        <v>500</v>
      </c>
      <c r="F72" s="35"/>
      <c r="G72" s="35"/>
      <c r="H72" s="40">
        <f>SUM(B72:G72)</f>
        <v>5525</v>
      </c>
    </row>
    <row r="73" spans="1:8" ht="15" customHeight="1">
      <c r="A73" s="37" t="s">
        <v>34</v>
      </c>
      <c r="B73" s="35">
        <v>1700</v>
      </c>
      <c r="C73" s="35">
        <v>3500</v>
      </c>
      <c r="D73" s="35"/>
      <c r="E73" s="35">
        <v>2000</v>
      </c>
      <c r="F73" s="35"/>
      <c r="G73" s="35"/>
      <c r="H73" s="70">
        <f>AVERAGE(B73,C73,E73)</f>
        <v>2400</v>
      </c>
    </row>
    <row r="74" spans="1:8" ht="15" customHeight="1">
      <c r="A74" s="34" t="s">
        <v>35</v>
      </c>
      <c r="B74" s="35"/>
      <c r="D74" s="35"/>
      <c r="E74" s="35"/>
      <c r="F74" s="35"/>
      <c r="G74" s="35"/>
      <c r="H74" s="40"/>
    </row>
    <row r="75" spans="1:8" ht="15" customHeight="1">
      <c r="A75" s="37" t="s">
        <v>11</v>
      </c>
      <c r="B75" s="35">
        <f aca="true" t="shared" si="5" ref="B75:G75">B76*B77</f>
        <v>93500</v>
      </c>
      <c r="C75" s="35">
        <f t="shared" si="5"/>
        <v>868805</v>
      </c>
      <c r="D75" s="35"/>
      <c r="E75" s="35">
        <f t="shared" si="5"/>
        <v>190008</v>
      </c>
      <c r="F75" s="35"/>
      <c r="G75" s="35">
        <f t="shared" si="5"/>
        <v>7200</v>
      </c>
      <c r="H75" s="40">
        <f>SUM(B75:G75)</f>
        <v>1159513</v>
      </c>
    </row>
    <row r="76" spans="1:8" ht="15" customHeight="1">
      <c r="A76" s="37" t="s">
        <v>24</v>
      </c>
      <c r="B76" s="35">
        <v>85</v>
      </c>
      <c r="C76" s="35">
        <v>515</v>
      </c>
      <c r="D76" s="35"/>
      <c r="E76" s="35">
        <v>126</v>
      </c>
      <c r="F76" s="35"/>
      <c r="G76" s="83">
        <v>4</v>
      </c>
      <c r="H76" s="40">
        <f>SUM(B76:G76)</f>
        <v>730</v>
      </c>
    </row>
    <row r="77" spans="1:8" ht="15" customHeight="1">
      <c r="A77" s="37" t="s">
        <v>34</v>
      </c>
      <c r="B77" s="35">
        <v>1100</v>
      </c>
      <c r="C77" s="35">
        <v>1687</v>
      </c>
      <c r="D77" s="35"/>
      <c r="E77" s="35">
        <v>1508</v>
      </c>
      <c r="F77" s="35"/>
      <c r="G77" s="35">
        <v>1800</v>
      </c>
      <c r="H77" s="70">
        <f>AVERAGE(B77,C77,E77,G77)</f>
        <v>1523.75</v>
      </c>
    </row>
    <row r="78" spans="1:8" s="45" customFormat="1" ht="15" customHeight="1">
      <c r="A78" s="47" t="s">
        <v>36</v>
      </c>
      <c r="B78" s="42"/>
      <c r="C78" s="42"/>
      <c r="D78" s="35"/>
      <c r="E78" s="78"/>
      <c r="F78" s="35"/>
      <c r="G78" s="35"/>
      <c r="H78" s="44"/>
    </row>
    <row r="79" spans="1:8" ht="15" customHeight="1">
      <c r="A79" s="37" t="s">
        <v>37</v>
      </c>
      <c r="B79" s="38"/>
      <c r="C79" s="38"/>
      <c r="D79" s="35"/>
      <c r="E79" s="35"/>
      <c r="F79" s="35"/>
      <c r="G79" s="35"/>
      <c r="H79" s="40"/>
    </row>
    <row r="80" spans="1:8" ht="15" customHeight="1">
      <c r="A80" s="37" t="s">
        <v>38</v>
      </c>
      <c r="B80" s="41">
        <v>55539.22</v>
      </c>
      <c r="C80" s="35">
        <v>48322.78</v>
      </c>
      <c r="D80" s="35"/>
      <c r="E80" s="35"/>
      <c r="F80" s="35"/>
      <c r="G80" s="35"/>
      <c r="H80" s="40">
        <v>103862</v>
      </c>
    </row>
    <row r="81" spans="1:8" ht="15" customHeight="1">
      <c r="A81" s="37" t="s">
        <v>118</v>
      </c>
      <c r="B81" s="35">
        <v>531164.78</v>
      </c>
      <c r="C81" s="35">
        <v>480048.79</v>
      </c>
      <c r="D81" s="35"/>
      <c r="E81" s="35"/>
      <c r="F81" s="35"/>
      <c r="G81" s="35"/>
      <c r="H81" s="40">
        <f>SUM(B81:G81)</f>
        <v>1011213.5700000001</v>
      </c>
    </row>
    <row r="82" spans="1:8" ht="15" customHeight="1">
      <c r="A82" s="37" t="s">
        <v>40</v>
      </c>
      <c r="B82" s="35">
        <v>27322</v>
      </c>
      <c r="C82" s="35">
        <v>30000</v>
      </c>
      <c r="D82" s="35"/>
      <c r="E82" s="35"/>
      <c r="F82" s="35"/>
      <c r="G82" s="35"/>
      <c r="H82" s="40">
        <v>57322</v>
      </c>
    </row>
    <row r="83" spans="1:8" ht="15" customHeight="1">
      <c r="A83" s="37" t="s">
        <v>47</v>
      </c>
      <c r="B83" s="35">
        <f>B81/B82</f>
        <v>19.44091867359637</v>
      </c>
      <c r="C83" s="35">
        <f>C81/C82</f>
        <v>16.001626333333334</v>
      </c>
      <c r="D83" s="35"/>
      <c r="E83" s="35"/>
      <c r="F83" s="35"/>
      <c r="G83" s="35"/>
      <c r="H83" s="70">
        <f>AVERAGE(B83:C83)</f>
        <v>17.721272503464853</v>
      </c>
    </row>
    <row r="84" spans="1:8" ht="15" customHeight="1">
      <c r="A84" s="37" t="s">
        <v>41</v>
      </c>
      <c r="B84" s="35"/>
      <c r="C84" s="35"/>
      <c r="D84" s="35"/>
      <c r="E84" s="35"/>
      <c r="F84" s="35"/>
      <c r="G84" s="35"/>
      <c r="H84" s="40"/>
    </row>
    <row r="85" spans="1:8" ht="15" customHeight="1">
      <c r="A85" s="37" t="s">
        <v>42</v>
      </c>
      <c r="B85" s="35"/>
      <c r="C85" s="35">
        <v>34411</v>
      </c>
      <c r="D85" s="35"/>
      <c r="E85" s="35"/>
      <c r="F85" s="35"/>
      <c r="G85" s="35"/>
      <c r="H85" s="40">
        <f>SUM(B85:G85)</f>
        <v>34411</v>
      </c>
    </row>
    <row r="86" spans="1:8" ht="15" customHeight="1">
      <c r="A86" s="37" t="s">
        <v>43</v>
      </c>
      <c r="B86" s="35"/>
      <c r="C86" s="35"/>
      <c r="D86" s="35"/>
      <c r="E86" s="35"/>
      <c r="F86" s="35"/>
      <c r="G86" s="35"/>
      <c r="H86" s="40"/>
    </row>
    <row r="87" spans="1:8" ht="15" customHeight="1">
      <c r="A87" s="37" t="s">
        <v>44</v>
      </c>
      <c r="B87" s="35"/>
      <c r="C87" s="35"/>
      <c r="D87" s="35"/>
      <c r="E87" s="35"/>
      <c r="F87" s="35"/>
      <c r="G87" s="35"/>
      <c r="H87" s="40"/>
    </row>
    <row r="88" spans="1:8" ht="15" customHeight="1">
      <c r="A88" s="37" t="s">
        <v>45</v>
      </c>
      <c r="B88" s="35"/>
      <c r="C88" s="35"/>
      <c r="D88" s="35"/>
      <c r="E88" s="35"/>
      <c r="F88" s="35"/>
      <c r="G88" s="35"/>
      <c r="H88" s="40"/>
    </row>
    <row r="89" spans="1:8" ht="15" customHeight="1">
      <c r="A89" s="37"/>
      <c r="B89" s="35"/>
      <c r="C89" s="35"/>
      <c r="D89" s="35"/>
      <c r="E89" s="35"/>
      <c r="F89" s="35"/>
      <c r="G89" s="35"/>
      <c r="H89" s="40"/>
    </row>
    <row r="90" spans="1:8" ht="15" customHeight="1">
      <c r="A90" s="34" t="s">
        <v>46</v>
      </c>
      <c r="B90" s="35"/>
      <c r="C90" s="35"/>
      <c r="D90" s="35"/>
      <c r="E90" s="35"/>
      <c r="F90" s="35"/>
      <c r="G90" s="35"/>
      <c r="H90" s="40"/>
    </row>
    <row r="91" spans="1:8" ht="15" customHeight="1">
      <c r="A91" s="37" t="s">
        <v>37</v>
      </c>
      <c r="B91" s="35"/>
      <c r="C91" s="35"/>
      <c r="D91" s="35"/>
      <c r="E91" s="35"/>
      <c r="F91" s="35"/>
      <c r="G91" s="35"/>
      <c r="H91" s="40"/>
    </row>
    <row r="92" spans="1:8" ht="15" customHeight="1">
      <c r="A92" s="37" t="s">
        <v>39</v>
      </c>
      <c r="B92" s="35"/>
      <c r="C92" s="35"/>
      <c r="D92" s="35"/>
      <c r="E92" s="35"/>
      <c r="F92" s="35"/>
      <c r="G92" s="35"/>
      <c r="H92" s="40"/>
    </row>
    <row r="93" spans="1:8" ht="15" customHeight="1">
      <c r="A93" s="37" t="s">
        <v>40</v>
      </c>
      <c r="B93" s="35"/>
      <c r="C93" s="35"/>
      <c r="D93" s="35"/>
      <c r="E93" s="35"/>
      <c r="F93" s="35"/>
      <c r="G93" s="35"/>
      <c r="H93" s="40"/>
    </row>
    <row r="94" spans="1:8" ht="15" customHeight="1">
      <c r="A94" s="37" t="s">
        <v>47</v>
      </c>
      <c r="B94" s="35"/>
      <c r="C94" s="35"/>
      <c r="D94" s="35"/>
      <c r="E94" s="35"/>
      <c r="F94" s="35"/>
      <c r="G94" s="35"/>
      <c r="H94" s="40"/>
    </row>
    <row r="95" spans="1:8" ht="15" customHeight="1">
      <c r="A95" s="37" t="s">
        <v>43</v>
      </c>
      <c r="B95" s="35"/>
      <c r="C95" s="35"/>
      <c r="D95" s="35"/>
      <c r="E95" s="35"/>
      <c r="F95" s="35"/>
      <c r="G95" s="35"/>
      <c r="H95" s="40"/>
    </row>
    <row r="96" spans="1:8" ht="15" customHeight="1">
      <c r="A96" s="37" t="s">
        <v>48</v>
      </c>
      <c r="B96" s="35"/>
      <c r="C96" s="35"/>
      <c r="D96" s="35"/>
      <c r="E96" s="35"/>
      <c r="F96" s="35"/>
      <c r="G96" s="35"/>
      <c r="H96" s="40"/>
    </row>
    <row r="97" spans="1:8" ht="15" customHeight="1">
      <c r="A97" s="37" t="s">
        <v>49</v>
      </c>
      <c r="B97" s="35"/>
      <c r="C97" s="35"/>
      <c r="D97" s="35"/>
      <c r="E97" s="35"/>
      <c r="F97" s="35"/>
      <c r="G97" s="35"/>
      <c r="H97" s="40"/>
    </row>
    <row r="98" spans="1:8" ht="15" customHeight="1">
      <c r="A98" s="37"/>
      <c r="B98" s="35"/>
      <c r="C98" s="35"/>
      <c r="D98" s="35"/>
      <c r="E98" s="35"/>
      <c r="F98" s="35"/>
      <c r="G98" s="35"/>
      <c r="H98" s="40"/>
    </row>
    <row r="99" spans="1:8" ht="15" customHeight="1">
      <c r="A99" s="37" t="s">
        <v>50</v>
      </c>
      <c r="B99" s="35"/>
      <c r="C99" s="35"/>
      <c r="D99" s="35"/>
      <c r="E99" s="35"/>
      <c r="F99" s="35"/>
      <c r="G99" s="35"/>
      <c r="H99" s="40"/>
    </row>
    <row r="100" spans="1:8" ht="15" customHeight="1">
      <c r="A100" s="37"/>
      <c r="B100" s="35"/>
      <c r="C100" s="35"/>
      <c r="D100" s="35"/>
      <c r="E100" s="35"/>
      <c r="F100" s="35"/>
      <c r="G100" s="35"/>
      <c r="H100" s="40"/>
    </row>
    <row r="101" spans="1:8" ht="15" customHeight="1">
      <c r="A101" s="37"/>
      <c r="B101" s="35"/>
      <c r="C101" s="35"/>
      <c r="D101" s="35"/>
      <c r="E101" s="35"/>
      <c r="F101" s="35"/>
      <c r="G101" s="35"/>
      <c r="H101" s="40"/>
    </row>
    <row r="102" spans="1:8" ht="15" customHeight="1">
      <c r="A102" s="37"/>
      <c r="B102" s="35"/>
      <c r="C102" s="35"/>
      <c r="D102" s="35"/>
      <c r="E102" s="35"/>
      <c r="F102" s="35"/>
      <c r="G102" s="35"/>
      <c r="H102" s="40"/>
    </row>
    <row r="103" spans="1:8" ht="15" customHeight="1">
      <c r="A103" s="37"/>
      <c r="B103" s="35"/>
      <c r="C103" s="35"/>
      <c r="D103" s="35"/>
      <c r="E103" s="35"/>
      <c r="F103" s="35"/>
      <c r="G103" s="35"/>
      <c r="H103" s="40"/>
    </row>
    <row r="104" spans="1:8" ht="15" customHeight="1">
      <c r="A104" s="37"/>
      <c r="B104" s="35"/>
      <c r="C104" s="35"/>
      <c r="D104" s="35"/>
      <c r="E104" s="35"/>
      <c r="F104" s="35"/>
      <c r="G104" s="35"/>
      <c r="H104" s="40"/>
    </row>
    <row r="105" spans="1:8" ht="15" customHeight="1">
      <c r="A105" s="37"/>
      <c r="B105" s="35"/>
      <c r="C105" s="35"/>
      <c r="D105" s="35"/>
      <c r="E105" s="35"/>
      <c r="F105" s="35"/>
      <c r="G105" s="35"/>
      <c r="H105" s="40"/>
    </row>
    <row r="106" spans="1:8" ht="15" customHeight="1">
      <c r="A106" s="37"/>
      <c r="B106" s="35"/>
      <c r="C106" s="35"/>
      <c r="D106" s="35"/>
      <c r="E106" s="35"/>
      <c r="F106" s="35"/>
      <c r="G106" s="35"/>
      <c r="H106" s="40"/>
    </row>
    <row r="107" spans="1:8" ht="15" customHeight="1">
      <c r="A107" s="37"/>
      <c r="B107" s="35"/>
      <c r="C107" s="35"/>
      <c r="D107" s="35"/>
      <c r="E107" s="35"/>
      <c r="F107" s="35"/>
      <c r="G107" s="35"/>
      <c r="H107" s="40"/>
    </row>
    <row r="108" spans="1:8" ht="15" customHeight="1">
      <c r="A108" s="37"/>
      <c r="B108" s="35"/>
      <c r="C108" s="35"/>
      <c r="D108" s="35"/>
      <c r="E108" s="35"/>
      <c r="F108" s="35"/>
      <c r="G108" s="35"/>
      <c r="H108" s="40"/>
    </row>
    <row r="109" spans="1:8" ht="15" customHeight="1">
      <c r="A109" s="37"/>
      <c r="B109" s="35"/>
      <c r="C109" s="35"/>
      <c r="D109" s="35"/>
      <c r="E109" s="35"/>
      <c r="F109" s="35"/>
      <c r="G109" s="35"/>
      <c r="H109" s="40"/>
    </row>
    <row r="110" spans="1:8" ht="15" customHeight="1">
      <c r="A110" s="37"/>
      <c r="B110" s="35"/>
      <c r="C110" s="35"/>
      <c r="D110" s="35"/>
      <c r="E110" s="35"/>
      <c r="F110" s="35"/>
      <c r="G110" s="35"/>
      <c r="H110" s="40"/>
    </row>
    <row r="111" spans="1:8" ht="15" customHeight="1">
      <c r="A111" s="37"/>
      <c r="B111" s="35"/>
      <c r="C111" s="35"/>
      <c r="D111" s="35"/>
      <c r="E111" s="35"/>
      <c r="F111" s="35"/>
      <c r="G111" s="35"/>
      <c r="H111" s="40"/>
    </row>
    <row r="112" spans="1:8" ht="15" customHeight="1">
      <c r="A112" s="37"/>
      <c r="B112" s="35"/>
      <c r="C112" s="35"/>
      <c r="D112" s="35"/>
      <c r="E112" s="35"/>
      <c r="F112" s="35"/>
      <c r="G112" s="35"/>
      <c r="H112" s="40"/>
    </row>
    <row r="113" spans="1:8" ht="15" customHeight="1">
      <c r="A113" s="37"/>
      <c r="B113" s="35"/>
      <c r="C113" s="35"/>
      <c r="D113" s="35"/>
      <c r="E113" s="35"/>
      <c r="F113" s="35"/>
      <c r="G113" s="35"/>
      <c r="H113" s="40"/>
    </row>
    <row r="114" spans="1:8" ht="15" customHeight="1">
      <c r="A114" s="37"/>
      <c r="B114" s="35"/>
      <c r="C114" s="35"/>
      <c r="D114" s="35"/>
      <c r="E114" s="35"/>
      <c r="F114" s="35"/>
      <c r="G114" s="35"/>
      <c r="H114" s="40"/>
    </row>
    <row r="115" spans="1:8" ht="15" customHeight="1">
      <c r="A115" s="37"/>
      <c r="B115" s="35"/>
      <c r="C115" s="35"/>
      <c r="D115" s="35"/>
      <c r="E115" s="35"/>
      <c r="F115" s="35"/>
      <c r="G115" s="35"/>
      <c r="H115" s="40"/>
    </row>
    <row r="116" spans="1:8" ht="15" customHeight="1">
      <c r="A116" s="37"/>
      <c r="B116" s="35"/>
      <c r="C116" s="35"/>
      <c r="D116" s="35"/>
      <c r="E116" s="35"/>
      <c r="F116" s="35"/>
      <c r="G116" s="35"/>
      <c r="H116" s="40"/>
    </row>
    <row r="117" spans="1:8" ht="15" customHeight="1">
      <c r="A117" s="37"/>
      <c r="B117" s="35"/>
      <c r="C117" s="35"/>
      <c r="D117" s="35"/>
      <c r="E117" s="35"/>
      <c r="F117" s="35"/>
      <c r="G117" s="35"/>
      <c r="H117" s="40"/>
    </row>
    <row r="118" spans="1:8" ht="15" customHeight="1">
      <c r="A118" s="37"/>
      <c r="B118" s="35"/>
      <c r="C118" s="35"/>
      <c r="D118" s="35"/>
      <c r="E118" s="35"/>
      <c r="F118" s="35"/>
      <c r="G118" s="35"/>
      <c r="H118" s="40"/>
    </row>
    <row r="119" spans="1:8" ht="15" customHeight="1">
      <c r="A119" s="37"/>
      <c r="B119" s="35"/>
      <c r="C119" s="35"/>
      <c r="D119" s="35"/>
      <c r="E119" s="35"/>
      <c r="F119" s="35"/>
      <c r="G119" s="35"/>
      <c r="H119" s="40"/>
    </row>
    <row r="120" spans="1:8" ht="15" customHeight="1">
      <c r="A120" s="37"/>
      <c r="B120" s="35"/>
      <c r="C120" s="35"/>
      <c r="D120" s="35"/>
      <c r="E120" s="35"/>
      <c r="F120" s="35"/>
      <c r="G120" s="35"/>
      <c r="H120" s="40"/>
    </row>
    <row r="121" spans="1:8" s="45" customFormat="1" ht="15" customHeight="1">
      <c r="A121" s="49" t="s">
        <v>51</v>
      </c>
      <c r="B121" s="42"/>
      <c r="C121" s="42"/>
      <c r="D121" s="35"/>
      <c r="E121" s="35"/>
      <c r="F121" s="35"/>
      <c r="G121" s="35"/>
      <c r="H121" s="44"/>
    </row>
    <row r="122" spans="1:8" s="33" customFormat="1" ht="15" customHeight="1">
      <c r="A122" s="31" t="s">
        <v>3</v>
      </c>
      <c r="B122" s="46" t="s">
        <v>4</v>
      </c>
      <c r="C122" s="46" t="s">
        <v>5</v>
      </c>
      <c r="D122" s="32" t="s">
        <v>6</v>
      </c>
      <c r="E122" s="32" t="s">
        <v>7</v>
      </c>
      <c r="F122" s="32" t="s">
        <v>8</v>
      </c>
      <c r="G122" s="32" t="s">
        <v>9</v>
      </c>
      <c r="H122" s="31" t="s">
        <v>141</v>
      </c>
    </row>
    <row r="123" spans="1:8" ht="15" customHeight="1">
      <c r="A123" s="48"/>
      <c r="B123" s="35"/>
      <c r="C123" s="35"/>
      <c r="D123" s="35"/>
      <c r="E123" s="35"/>
      <c r="F123" s="35"/>
      <c r="G123" s="35"/>
      <c r="H123" s="40"/>
    </row>
    <row r="124" spans="1:8" ht="15" customHeight="1">
      <c r="A124" s="34" t="s">
        <v>52</v>
      </c>
      <c r="B124" s="70"/>
      <c r="C124" s="66"/>
      <c r="D124" s="67"/>
      <c r="E124" s="67"/>
      <c r="F124" s="67"/>
      <c r="G124" s="66"/>
      <c r="H124" s="40"/>
    </row>
    <row r="125" spans="1:8" ht="15" customHeight="1">
      <c r="A125" s="37" t="s">
        <v>11</v>
      </c>
      <c r="B125" s="41">
        <f aca="true" t="shared" si="6" ref="B125:G125">B126*B127</f>
        <v>94042.41</v>
      </c>
      <c r="C125" s="41">
        <f t="shared" si="6"/>
        <v>240000</v>
      </c>
      <c r="D125" s="41">
        <f t="shared" si="6"/>
        <v>525000</v>
      </c>
      <c r="E125" s="41">
        <f t="shared" si="6"/>
        <v>2912000</v>
      </c>
      <c r="F125" s="41">
        <f t="shared" si="6"/>
        <v>12000</v>
      </c>
      <c r="G125" s="41">
        <f t="shared" si="6"/>
        <v>72000</v>
      </c>
      <c r="H125" s="40">
        <f>SUM(B125:G125)</f>
        <v>3855042.41</v>
      </c>
    </row>
    <row r="126" spans="1:8" ht="15" customHeight="1">
      <c r="A126" s="37" t="s">
        <v>24</v>
      </c>
      <c r="B126" s="51">
        <v>8.47</v>
      </c>
      <c r="C126" s="50">
        <v>24</v>
      </c>
      <c r="D126" s="50">
        <v>15</v>
      </c>
      <c r="E126" s="50">
        <v>104</v>
      </c>
      <c r="F126" s="50">
        <v>1.5</v>
      </c>
      <c r="G126" s="51">
        <v>8</v>
      </c>
      <c r="H126" s="40">
        <f>SUM(B126:G126)</f>
        <v>160.97</v>
      </c>
    </row>
    <row r="127" spans="1:8" ht="15" customHeight="1">
      <c r="A127" s="37" t="s">
        <v>34</v>
      </c>
      <c r="B127" s="50">
        <v>11103</v>
      </c>
      <c r="C127" s="50">
        <v>10000</v>
      </c>
      <c r="D127" s="50">
        <v>35000</v>
      </c>
      <c r="E127" s="50">
        <v>28000</v>
      </c>
      <c r="F127" s="50">
        <v>8000</v>
      </c>
      <c r="G127" s="50">
        <v>9000</v>
      </c>
      <c r="H127" s="71">
        <f>AVERAGE(B127:G127)</f>
        <v>16850.5</v>
      </c>
    </row>
    <row r="128" spans="1:8" ht="15" customHeight="1">
      <c r="A128" s="34" t="s">
        <v>53</v>
      </c>
      <c r="B128" s="67"/>
      <c r="C128" s="67"/>
      <c r="D128" s="67"/>
      <c r="E128" s="67"/>
      <c r="F128" s="67"/>
      <c r="G128" s="67"/>
      <c r="H128" s="40"/>
    </row>
    <row r="129" spans="1:8" ht="15" customHeight="1">
      <c r="A129" s="37" t="s">
        <v>11</v>
      </c>
      <c r="B129" s="41">
        <f>B130*B131</f>
        <v>48000</v>
      </c>
      <c r="C129" s="41">
        <f>C130*C131</f>
        <v>50000</v>
      </c>
      <c r="D129" s="41">
        <f>D130*D131</f>
        <v>270000</v>
      </c>
      <c r="E129" s="38">
        <f>E130*E131</f>
        <v>45000</v>
      </c>
      <c r="F129" s="50">
        <v>1500</v>
      </c>
      <c r="G129" s="38">
        <f>G130*G131</f>
        <v>18000</v>
      </c>
      <c r="H129" s="40">
        <f>SUM(B129:G129)</f>
        <v>432500</v>
      </c>
    </row>
    <row r="130" spans="1:8" ht="15" customHeight="1">
      <c r="A130" s="37" t="s">
        <v>24</v>
      </c>
      <c r="B130" s="52">
        <v>6</v>
      </c>
      <c r="C130" s="50">
        <v>5</v>
      </c>
      <c r="D130" s="50">
        <v>6</v>
      </c>
      <c r="E130" s="50">
        <v>9</v>
      </c>
      <c r="F130" s="50">
        <v>1</v>
      </c>
      <c r="G130" s="50">
        <v>6</v>
      </c>
      <c r="H130" s="40">
        <f>SUM(B130:G130)</f>
        <v>33</v>
      </c>
    </row>
    <row r="131" spans="1:8" ht="15" customHeight="1">
      <c r="A131" s="37" t="s">
        <v>34</v>
      </c>
      <c r="B131" s="50">
        <v>8000</v>
      </c>
      <c r="C131" s="50">
        <v>10000</v>
      </c>
      <c r="D131" s="50">
        <v>45000</v>
      </c>
      <c r="E131" s="50">
        <v>5000</v>
      </c>
      <c r="F131" s="50">
        <v>1500</v>
      </c>
      <c r="G131" s="50">
        <v>3000</v>
      </c>
      <c r="H131" s="71">
        <f>AVERAGE(B131:G131)</f>
        <v>12083.333333333334</v>
      </c>
    </row>
    <row r="132" spans="1:8" ht="15" customHeight="1">
      <c r="A132" s="34" t="s">
        <v>54</v>
      </c>
      <c r="B132" s="67"/>
      <c r="C132" s="67"/>
      <c r="D132" s="67"/>
      <c r="E132" s="70"/>
      <c r="F132" s="67"/>
      <c r="G132" s="67"/>
      <c r="H132" s="40"/>
    </row>
    <row r="133" spans="1:8" ht="15" customHeight="1">
      <c r="A133" s="37" t="s">
        <v>11</v>
      </c>
      <c r="B133" s="41"/>
      <c r="C133" s="41"/>
      <c r="D133" s="41"/>
      <c r="E133" s="38"/>
      <c r="F133" s="38"/>
      <c r="G133" s="38"/>
      <c r="H133" s="40">
        <v>817591</v>
      </c>
    </row>
    <row r="134" spans="1:8" ht="15" customHeight="1">
      <c r="A134" s="37" t="s">
        <v>24</v>
      </c>
      <c r="B134" s="50"/>
      <c r="C134" s="53"/>
      <c r="D134" s="50"/>
      <c r="E134" s="50"/>
      <c r="F134" s="50"/>
      <c r="G134" s="50"/>
      <c r="H134" s="40">
        <v>195</v>
      </c>
    </row>
    <row r="135" spans="1:8" ht="15" customHeight="1">
      <c r="A135" s="37" t="s">
        <v>34</v>
      </c>
      <c r="B135" s="50"/>
      <c r="C135" s="50"/>
      <c r="D135" s="50"/>
      <c r="E135" s="41"/>
      <c r="F135" s="50"/>
      <c r="G135" s="50"/>
      <c r="H135" s="40">
        <v>4192.774358974359</v>
      </c>
    </row>
    <row r="136" spans="1:8" ht="15" customHeight="1">
      <c r="A136" s="34" t="s">
        <v>55</v>
      </c>
      <c r="B136" s="67"/>
      <c r="C136" s="67"/>
      <c r="D136" s="67"/>
      <c r="E136" s="67"/>
      <c r="F136" s="70"/>
      <c r="G136" s="67"/>
      <c r="H136" s="40"/>
    </row>
    <row r="137" spans="1:8" ht="15" customHeight="1">
      <c r="A137" s="37" t="s">
        <v>11</v>
      </c>
      <c r="B137" s="41">
        <f aca="true" t="shared" si="7" ref="B137:G137">B138*B139</f>
        <v>4800</v>
      </c>
      <c r="C137" s="41"/>
      <c r="D137" s="41">
        <f t="shared" si="7"/>
        <v>35000</v>
      </c>
      <c r="E137" s="41">
        <f t="shared" si="7"/>
        <v>352000</v>
      </c>
      <c r="F137" s="41">
        <f t="shared" si="7"/>
        <v>4000</v>
      </c>
      <c r="G137" s="41">
        <f t="shared" si="7"/>
        <v>28000</v>
      </c>
      <c r="H137" s="40">
        <f>SUM(B137:G137)</f>
        <v>423800</v>
      </c>
    </row>
    <row r="138" spans="1:8" ht="15" customHeight="1">
      <c r="A138" s="37" t="s">
        <v>24</v>
      </c>
      <c r="B138" s="50">
        <v>4</v>
      </c>
      <c r="C138" s="50"/>
      <c r="D138" s="50">
        <v>10</v>
      </c>
      <c r="E138" s="50">
        <v>32</v>
      </c>
      <c r="F138" s="54">
        <v>5</v>
      </c>
      <c r="G138" s="50">
        <v>7</v>
      </c>
      <c r="H138" s="40">
        <f>SUM(B138:G138)</f>
        <v>58</v>
      </c>
    </row>
    <row r="139" spans="1:8" ht="15" customHeight="1">
      <c r="A139" s="37" t="s">
        <v>34</v>
      </c>
      <c r="B139" s="50">
        <v>1200</v>
      </c>
      <c r="C139" s="50"/>
      <c r="D139" s="50">
        <v>3500</v>
      </c>
      <c r="E139" s="50">
        <v>11000</v>
      </c>
      <c r="F139" s="50">
        <v>800</v>
      </c>
      <c r="G139" s="50">
        <v>4000</v>
      </c>
      <c r="H139" s="71">
        <f>AVERAGE(B139,D139,E139,F139,G139)</f>
        <v>4100</v>
      </c>
    </row>
    <row r="140" spans="1:8" ht="15" customHeight="1">
      <c r="A140" s="34" t="s">
        <v>56</v>
      </c>
      <c r="B140" s="67"/>
      <c r="C140" s="67"/>
      <c r="D140" s="67"/>
      <c r="E140" s="67"/>
      <c r="F140" s="67"/>
      <c r="G140" s="66"/>
      <c r="H140" s="40"/>
    </row>
    <row r="141" spans="1:8" ht="15" customHeight="1">
      <c r="A141" s="37" t="s">
        <v>11</v>
      </c>
      <c r="B141" s="41"/>
      <c r="C141" s="38"/>
      <c r="D141" s="41">
        <f>D142*D143</f>
        <v>180000</v>
      </c>
      <c r="E141" s="41">
        <f>E142*E143</f>
        <v>112000</v>
      </c>
      <c r="F141" s="41"/>
      <c r="G141" s="41">
        <f>G142*G143</f>
        <v>12250</v>
      </c>
      <c r="H141" s="40">
        <f>SUM(B141:G141)</f>
        <v>304250</v>
      </c>
    </row>
    <row r="142" spans="1:8" ht="15" customHeight="1">
      <c r="A142" s="37" t="s">
        <v>24</v>
      </c>
      <c r="B142" s="50"/>
      <c r="C142" s="38"/>
      <c r="D142" s="50">
        <v>12</v>
      </c>
      <c r="E142" s="50">
        <v>11.2</v>
      </c>
      <c r="F142" s="50"/>
      <c r="G142" s="41">
        <v>3.5</v>
      </c>
      <c r="H142" s="40">
        <f>SUM(B142:G142)</f>
        <v>26.7</v>
      </c>
    </row>
    <row r="143" spans="1:8" ht="15" customHeight="1">
      <c r="A143" s="37" t="s">
        <v>34</v>
      </c>
      <c r="B143" s="50"/>
      <c r="C143" s="38"/>
      <c r="D143" s="50">
        <v>15000</v>
      </c>
      <c r="E143" s="50">
        <v>10000</v>
      </c>
      <c r="F143" s="50"/>
      <c r="G143" s="50">
        <v>3500</v>
      </c>
      <c r="H143" s="71">
        <f>AVERAGE(D143,E143,G143)</f>
        <v>9500</v>
      </c>
    </row>
    <row r="144" spans="1:8" ht="15" customHeight="1">
      <c r="A144" s="34" t="s">
        <v>115</v>
      </c>
      <c r="B144" s="67"/>
      <c r="C144" s="67"/>
      <c r="D144" s="67"/>
      <c r="E144" s="67"/>
      <c r="F144" s="67"/>
      <c r="G144" s="67"/>
      <c r="H144" s="40"/>
    </row>
    <row r="145" spans="1:8" ht="15" customHeight="1">
      <c r="A145" s="37" t="s">
        <v>11</v>
      </c>
      <c r="B145" s="41">
        <f>B146*B147</f>
        <v>96000</v>
      </c>
      <c r="C145" s="41">
        <f>C146*C147</f>
        <v>400000</v>
      </c>
      <c r="D145" s="41">
        <f>D146*D147</f>
        <v>48000</v>
      </c>
      <c r="E145" s="41">
        <f>E146*E147</f>
        <v>224000</v>
      </c>
      <c r="F145" s="41">
        <f>F146*F147</f>
        <v>3600</v>
      </c>
      <c r="G145" s="41"/>
      <c r="H145" s="66">
        <f>SUM(B145:G145)</f>
        <v>771600</v>
      </c>
    </row>
    <row r="146" spans="1:8" ht="15" customHeight="1">
      <c r="A146" s="37" t="s">
        <v>24</v>
      </c>
      <c r="B146" s="50">
        <v>8</v>
      </c>
      <c r="C146" s="50">
        <v>40</v>
      </c>
      <c r="D146" s="50">
        <v>6</v>
      </c>
      <c r="E146" s="50">
        <v>28</v>
      </c>
      <c r="F146" s="50">
        <v>3</v>
      </c>
      <c r="G146" s="50"/>
      <c r="H146" s="67">
        <f>SUM(B146:G146)</f>
        <v>85</v>
      </c>
    </row>
    <row r="147" spans="1:8" ht="15" customHeight="1">
      <c r="A147" s="37" t="s">
        <v>34</v>
      </c>
      <c r="B147" s="50">
        <v>12000</v>
      </c>
      <c r="C147" s="50">
        <v>10000</v>
      </c>
      <c r="D147" s="50">
        <v>8000</v>
      </c>
      <c r="E147" s="50">
        <v>8000</v>
      </c>
      <c r="F147" s="50">
        <v>1200</v>
      </c>
      <c r="G147" s="50"/>
      <c r="H147" s="71">
        <f>AVERAGE(B147,C147,D147,F147)</f>
        <v>7800</v>
      </c>
    </row>
    <row r="148" spans="1:8" ht="15" customHeight="1">
      <c r="A148" s="34" t="s">
        <v>57</v>
      </c>
      <c r="B148" s="67"/>
      <c r="C148" s="67"/>
      <c r="D148" s="67"/>
      <c r="E148" s="67"/>
      <c r="F148" s="67"/>
      <c r="G148" s="67"/>
      <c r="H148" s="40"/>
    </row>
    <row r="149" spans="1:8" ht="15" customHeight="1">
      <c r="A149" s="37" t="s">
        <v>11</v>
      </c>
      <c r="B149" s="41">
        <f aca="true" t="shared" si="8" ref="B149:G149">B150*B151</f>
        <v>121999.596</v>
      </c>
      <c r="C149" s="41">
        <f t="shared" si="8"/>
        <v>50000</v>
      </c>
      <c r="D149" s="41">
        <f t="shared" si="8"/>
        <v>217500</v>
      </c>
      <c r="E149" s="41">
        <f t="shared" si="8"/>
        <v>480000</v>
      </c>
      <c r="F149" s="41">
        <f t="shared" si="8"/>
        <v>10000</v>
      </c>
      <c r="G149" s="41">
        <f t="shared" si="8"/>
        <v>5000</v>
      </c>
      <c r="H149" s="40">
        <f>SUM(B149:G149)</f>
        <v>884499.596</v>
      </c>
    </row>
    <row r="150" spans="1:8" ht="15" customHeight="1">
      <c r="A150" s="37" t="s">
        <v>24</v>
      </c>
      <c r="B150" s="50">
        <v>16.44</v>
      </c>
      <c r="C150" s="50">
        <v>10</v>
      </c>
      <c r="D150" s="50">
        <v>15</v>
      </c>
      <c r="E150" s="50">
        <v>48</v>
      </c>
      <c r="F150" s="54">
        <v>2.5</v>
      </c>
      <c r="G150" s="50">
        <v>5</v>
      </c>
      <c r="H150" s="40">
        <f>SUM(B150:G150)</f>
        <v>96.94</v>
      </c>
    </row>
    <row r="151" spans="1:8" ht="15" customHeight="1">
      <c r="A151" s="37" t="s">
        <v>34</v>
      </c>
      <c r="B151" s="50">
        <v>7420.9</v>
      </c>
      <c r="C151" s="50">
        <v>5000</v>
      </c>
      <c r="D151" s="50">
        <v>14500</v>
      </c>
      <c r="E151" s="50">
        <v>10000</v>
      </c>
      <c r="F151" s="50">
        <v>4000</v>
      </c>
      <c r="G151" s="50">
        <v>1000</v>
      </c>
      <c r="H151" s="71">
        <f>AVERAGE(B151:G151)</f>
        <v>6986.816666666667</v>
      </c>
    </row>
    <row r="152" spans="1:8" ht="15" customHeight="1">
      <c r="A152" s="34" t="s">
        <v>58</v>
      </c>
      <c r="B152" s="3"/>
      <c r="C152" s="67"/>
      <c r="D152" s="67"/>
      <c r="E152" s="67"/>
      <c r="F152" s="67"/>
      <c r="G152" s="67"/>
      <c r="H152" s="40"/>
    </row>
    <row r="153" spans="1:8" ht="15" customHeight="1">
      <c r="A153" s="37" t="s">
        <v>11</v>
      </c>
      <c r="B153" s="41">
        <f aca="true" t="shared" si="9" ref="B153:G153">B154*B155</f>
        <v>291746</v>
      </c>
      <c r="C153" s="41">
        <f t="shared" si="9"/>
        <v>700000</v>
      </c>
      <c r="D153" s="41">
        <f t="shared" si="9"/>
        <v>450000</v>
      </c>
      <c r="E153" s="41">
        <f t="shared" si="9"/>
        <v>1640000</v>
      </c>
      <c r="F153" s="41">
        <f t="shared" si="9"/>
        <v>15000</v>
      </c>
      <c r="G153" s="41">
        <f t="shared" si="9"/>
        <v>16000</v>
      </c>
      <c r="H153" s="40">
        <f>SUM(B153:G153)</f>
        <v>3112746</v>
      </c>
    </row>
    <row r="154" spans="1:8" ht="15" customHeight="1">
      <c r="A154" s="37" t="s">
        <v>24</v>
      </c>
      <c r="B154" s="41">
        <v>26</v>
      </c>
      <c r="C154" s="50">
        <v>100</v>
      </c>
      <c r="D154" s="50">
        <v>18</v>
      </c>
      <c r="E154" s="50">
        <v>82</v>
      </c>
      <c r="F154" s="50">
        <v>1</v>
      </c>
      <c r="G154" s="50">
        <v>8</v>
      </c>
      <c r="H154" s="40">
        <f>SUM(B154:G154)</f>
        <v>235</v>
      </c>
    </row>
    <row r="155" spans="1:8" ht="15" customHeight="1">
      <c r="A155" s="37" t="s">
        <v>34</v>
      </c>
      <c r="B155" s="50">
        <v>11221</v>
      </c>
      <c r="C155" s="50">
        <v>7000</v>
      </c>
      <c r="D155" s="50">
        <v>25000</v>
      </c>
      <c r="E155" s="50">
        <v>20000</v>
      </c>
      <c r="F155" s="50">
        <v>15000</v>
      </c>
      <c r="G155" s="50">
        <v>2000</v>
      </c>
      <c r="H155" s="71">
        <f>AVERAGE(B155:G155)</f>
        <v>13370.166666666666</v>
      </c>
    </row>
    <row r="156" spans="1:8" ht="15" customHeight="1">
      <c r="A156" s="34" t="s">
        <v>59</v>
      </c>
      <c r="B156" s="67"/>
      <c r="C156" s="66"/>
      <c r="D156" s="66"/>
      <c r="E156" s="66"/>
      <c r="F156" s="67"/>
      <c r="G156" s="67"/>
      <c r="H156" s="40"/>
    </row>
    <row r="157" spans="1:8" ht="15" customHeight="1">
      <c r="A157" s="37" t="s">
        <v>11</v>
      </c>
      <c r="B157" s="41">
        <f>B158*B159</f>
        <v>140000</v>
      </c>
      <c r="C157" s="41">
        <f>C158*C159</f>
        <v>320000</v>
      </c>
      <c r="D157" s="41">
        <f>D158*D159</f>
        <v>24000</v>
      </c>
      <c r="E157" s="41">
        <f>E158*E159</f>
        <v>1900000</v>
      </c>
      <c r="F157" s="41"/>
      <c r="G157" s="41"/>
      <c r="H157" s="40">
        <f>SUM(B157:G157)</f>
        <v>2384000</v>
      </c>
    </row>
    <row r="158" spans="1:8" ht="15" customHeight="1">
      <c r="A158" s="37" t="s">
        <v>24</v>
      </c>
      <c r="B158" s="35">
        <v>20</v>
      </c>
      <c r="C158" s="50">
        <v>32</v>
      </c>
      <c r="D158" s="50">
        <v>3</v>
      </c>
      <c r="E158" s="50">
        <v>200</v>
      </c>
      <c r="F158" s="54"/>
      <c r="G158" s="50"/>
      <c r="H158" s="40">
        <f>SUM(B158:G158)</f>
        <v>255</v>
      </c>
    </row>
    <row r="159" spans="1:8" ht="15" customHeight="1">
      <c r="A159" s="37" t="s">
        <v>34</v>
      </c>
      <c r="B159" s="35">
        <v>7000</v>
      </c>
      <c r="C159" s="50">
        <v>10000</v>
      </c>
      <c r="D159" s="50">
        <v>8000</v>
      </c>
      <c r="E159" s="50">
        <v>9500</v>
      </c>
      <c r="F159" s="50"/>
      <c r="G159" s="50"/>
      <c r="H159" s="71">
        <f>AVERAGE(B159:E159)</f>
        <v>8625</v>
      </c>
    </row>
    <row r="160" spans="1:8" ht="15" customHeight="1">
      <c r="A160" s="34" t="s">
        <v>60</v>
      </c>
      <c r="B160" s="32"/>
      <c r="C160" s="67"/>
      <c r="D160" s="67"/>
      <c r="E160" s="67"/>
      <c r="F160" s="67"/>
      <c r="G160" s="67"/>
      <c r="H160" s="40"/>
    </row>
    <row r="161" spans="1:8" ht="15" customHeight="1">
      <c r="A161" s="37" t="s">
        <v>11</v>
      </c>
      <c r="B161" s="41">
        <f>B162*B163</f>
        <v>417748.87</v>
      </c>
      <c r="C161" s="41">
        <f>C162*C163</f>
        <v>300000</v>
      </c>
      <c r="D161" s="41">
        <f>D162*D163</f>
        <v>13000</v>
      </c>
      <c r="E161" s="41">
        <f>E162*E163</f>
        <v>15000</v>
      </c>
      <c r="F161" s="41"/>
      <c r="G161" s="41"/>
      <c r="H161" s="40">
        <f>SUM(B161:G161)</f>
        <v>745748.87</v>
      </c>
    </row>
    <row r="162" spans="1:8" ht="15" customHeight="1">
      <c r="A162" s="37" t="s">
        <v>24</v>
      </c>
      <c r="B162" s="35">
        <v>121</v>
      </c>
      <c r="C162" s="50">
        <v>30</v>
      </c>
      <c r="D162" s="50">
        <v>1</v>
      </c>
      <c r="E162" s="50">
        <v>3</v>
      </c>
      <c r="F162" s="50"/>
      <c r="G162" s="50"/>
      <c r="H162" s="40">
        <f>SUM(B162:G162)</f>
        <v>155</v>
      </c>
    </row>
    <row r="163" spans="1:8" ht="15" customHeight="1">
      <c r="A163" s="37" t="s">
        <v>34</v>
      </c>
      <c r="B163" s="35">
        <v>3452.47</v>
      </c>
      <c r="C163" s="50">
        <v>10000</v>
      </c>
      <c r="D163" s="50">
        <v>13000</v>
      </c>
      <c r="E163" s="50">
        <v>5000</v>
      </c>
      <c r="F163" s="50"/>
      <c r="G163" s="50"/>
      <c r="H163" s="71">
        <f>AVERAGE(B163:E163)</f>
        <v>7863.1175</v>
      </c>
    </row>
    <row r="164" spans="1:8" ht="15" customHeight="1">
      <c r="A164" s="34" t="s">
        <v>61</v>
      </c>
      <c r="B164" s="32"/>
      <c r="C164" s="67"/>
      <c r="D164" s="67"/>
      <c r="E164" s="67"/>
      <c r="F164" s="67"/>
      <c r="G164" s="67"/>
      <c r="H164" s="40"/>
    </row>
    <row r="165" spans="1:8" ht="15" customHeight="1">
      <c r="A165" s="37" t="s">
        <v>11</v>
      </c>
      <c r="B165" s="41">
        <f>B166*B167</f>
        <v>22000</v>
      </c>
      <c r="C165" s="41"/>
      <c r="D165" s="41"/>
      <c r="E165" s="41">
        <f>E166*E167</f>
        <v>272000</v>
      </c>
      <c r="F165" s="41"/>
      <c r="G165" s="41"/>
      <c r="H165" s="40">
        <f>SUM(B165:G165)</f>
        <v>294000</v>
      </c>
    </row>
    <row r="166" spans="1:8" ht="15" customHeight="1">
      <c r="A166" s="37" t="s">
        <v>24</v>
      </c>
      <c r="B166" s="55">
        <v>1</v>
      </c>
      <c r="C166" s="50"/>
      <c r="D166" s="50"/>
      <c r="E166" s="50">
        <v>34</v>
      </c>
      <c r="F166" s="50"/>
      <c r="G166" s="50"/>
      <c r="H166" s="40">
        <f>SUM(B166:G166)</f>
        <v>35</v>
      </c>
    </row>
    <row r="167" spans="1:8" ht="15" customHeight="1">
      <c r="A167" s="37" t="s">
        <v>34</v>
      </c>
      <c r="B167" s="35">
        <v>22000</v>
      </c>
      <c r="C167" s="50"/>
      <c r="D167" s="50"/>
      <c r="E167" s="50">
        <v>8000</v>
      </c>
      <c r="F167" s="50"/>
      <c r="G167" s="50"/>
      <c r="H167" s="71">
        <f>AVERAGE(B167,E167)</f>
        <v>15000</v>
      </c>
    </row>
    <row r="168" spans="1:8" ht="15" customHeight="1">
      <c r="A168" s="68"/>
      <c r="B168" s="35"/>
      <c r="C168" s="50"/>
      <c r="D168" s="50"/>
      <c r="E168" s="50"/>
      <c r="F168" s="50"/>
      <c r="G168" s="50"/>
      <c r="H168" s="40"/>
    </row>
    <row r="169" spans="1:8" ht="15" customHeight="1">
      <c r="A169" s="37"/>
      <c r="B169" s="35"/>
      <c r="C169" s="50"/>
      <c r="D169" s="50"/>
      <c r="E169" s="50"/>
      <c r="F169" s="50"/>
      <c r="G169" s="50"/>
      <c r="H169" s="40"/>
    </row>
    <row r="170" spans="1:8" ht="15" customHeight="1">
      <c r="A170" s="37"/>
      <c r="B170" s="35"/>
      <c r="C170" s="50"/>
      <c r="D170" s="50"/>
      <c r="E170" s="50"/>
      <c r="F170" s="50"/>
      <c r="G170" s="50"/>
      <c r="H170" s="40"/>
    </row>
    <row r="171" spans="1:8" ht="15" customHeight="1">
      <c r="A171" s="37"/>
      <c r="B171" s="35"/>
      <c r="C171" s="50"/>
      <c r="D171" s="50"/>
      <c r="E171" s="50"/>
      <c r="F171" s="50"/>
      <c r="G171" s="50"/>
      <c r="H171" s="40"/>
    </row>
    <row r="172" spans="1:8" ht="15" customHeight="1">
      <c r="A172" s="37"/>
      <c r="B172" s="35"/>
      <c r="C172" s="50"/>
      <c r="D172" s="50"/>
      <c r="E172" s="50"/>
      <c r="F172" s="50"/>
      <c r="G172" s="50"/>
      <c r="H172" s="40"/>
    </row>
    <row r="173" spans="1:8" ht="15" customHeight="1">
      <c r="A173" s="37"/>
      <c r="B173" s="35"/>
      <c r="C173" s="50"/>
      <c r="D173" s="50"/>
      <c r="E173" s="50"/>
      <c r="F173" s="50"/>
      <c r="G173" s="50"/>
      <c r="H173" s="40"/>
    </row>
    <row r="174" spans="1:8" ht="15" customHeight="1">
      <c r="A174" s="37"/>
      <c r="B174" s="35"/>
      <c r="C174" s="50"/>
      <c r="D174" s="50"/>
      <c r="E174" s="50"/>
      <c r="F174" s="50"/>
      <c r="G174" s="50"/>
      <c r="H174" s="40"/>
    </row>
    <row r="175" spans="1:8" ht="15" customHeight="1">
      <c r="A175" s="37"/>
      <c r="B175" s="35"/>
      <c r="C175" s="50"/>
      <c r="D175" s="50"/>
      <c r="E175" s="50"/>
      <c r="F175" s="50"/>
      <c r="G175" s="50"/>
      <c r="H175" s="40"/>
    </row>
    <row r="176" spans="1:8" ht="15" customHeight="1">
      <c r="A176" s="37"/>
      <c r="B176" s="35"/>
      <c r="C176" s="50"/>
      <c r="D176" s="50"/>
      <c r="E176" s="50"/>
      <c r="F176" s="50"/>
      <c r="G176" s="50"/>
      <c r="H176" s="40"/>
    </row>
    <row r="177" spans="1:8" ht="15" customHeight="1">
      <c r="A177" s="37"/>
      <c r="B177" s="35"/>
      <c r="C177" s="50"/>
      <c r="D177" s="50"/>
      <c r="E177" s="50"/>
      <c r="F177" s="50"/>
      <c r="G177" s="50"/>
      <c r="H177" s="40"/>
    </row>
    <row r="178" spans="1:8" s="45" customFormat="1" ht="15" customHeight="1">
      <c r="A178" s="49" t="s">
        <v>62</v>
      </c>
      <c r="B178" s="42"/>
      <c r="C178" s="42"/>
      <c r="D178" s="35"/>
      <c r="E178" s="77"/>
      <c r="F178" s="35"/>
      <c r="G178" s="35"/>
      <c r="H178" s="44"/>
    </row>
    <row r="179" spans="1:8" s="33" customFormat="1" ht="15" customHeight="1">
      <c r="A179" s="31" t="s">
        <v>3</v>
      </c>
      <c r="B179" s="46" t="s">
        <v>4</v>
      </c>
      <c r="C179" s="46" t="s">
        <v>5</v>
      </c>
      <c r="D179" s="32" t="s">
        <v>6</v>
      </c>
      <c r="E179" s="32" t="s">
        <v>7</v>
      </c>
      <c r="F179" s="32" t="s">
        <v>8</v>
      </c>
      <c r="G179" s="32" t="s">
        <v>9</v>
      </c>
      <c r="H179" s="31" t="s">
        <v>141</v>
      </c>
    </row>
    <row r="180" spans="1:8" ht="15" customHeight="1">
      <c r="A180" s="37"/>
      <c r="B180" s="35"/>
      <c r="C180" s="35"/>
      <c r="D180" s="35"/>
      <c r="E180" s="35"/>
      <c r="F180" s="35"/>
      <c r="G180" s="35"/>
      <c r="H180" s="40"/>
    </row>
    <row r="181" spans="1:8" ht="15" customHeight="1">
      <c r="A181" s="34" t="s">
        <v>63</v>
      </c>
      <c r="B181" s="50"/>
      <c r="C181" s="3"/>
      <c r="D181" s="67"/>
      <c r="E181" s="3"/>
      <c r="F181" s="67"/>
      <c r="G181" s="67"/>
      <c r="H181" s="40"/>
    </row>
    <row r="182" spans="1:8" ht="15" customHeight="1">
      <c r="A182" s="37" t="s">
        <v>11</v>
      </c>
      <c r="B182" s="50"/>
      <c r="C182" s="41">
        <f>C183*C184</f>
        <v>15000</v>
      </c>
      <c r="D182" s="41">
        <f>D183*D184</f>
        <v>670000</v>
      </c>
      <c r="E182" s="41">
        <f>E183*E184</f>
        <v>77000</v>
      </c>
      <c r="F182" s="41">
        <f>F183*F184</f>
        <v>2775000</v>
      </c>
      <c r="G182" s="41">
        <f>G183*G184</f>
        <v>20400</v>
      </c>
      <c r="H182" s="40">
        <f>SUM(C182:G182)</f>
        <v>3557400</v>
      </c>
    </row>
    <row r="183" spans="1:8" ht="15" customHeight="1">
      <c r="A183" s="37" t="s">
        <v>24</v>
      </c>
      <c r="B183" s="50"/>
      <c r="C183" s="41">
        <v>5</v>
      </c>
      <c r="D183" s="50">
        <v>67</v>
      </c>
      <c r="E183" s="41">
        <v>11</v>
      </c>
      <c r="F183" s="50">
        <v>185</v>
      </c>
      <c r="G183" s="50">
        <v>17</v>
      </c>
      <c r="H183" s="40">
        <f>SUM(B183:G183)</f>
        <v>285</v>
      </c>
    </row>
    <row r="184" spans="1:8" ht="15" customHeight="1">
      <c r="A184" s="37" t="s">
        <v>34</v>
      </c>
      <c r="B184" s="50"/>
      <c r="C184" s="50">
        <v>3000</v>
      </c>
      <c r="D184" s="50">
        <v>10000</v>
      </c>
      <c r="E184" s="50">
        <v>7000</v>
      </c>
      <c r="F184" s="50">
        <v>15000</v>
      </c>
      <c r="G184" s="50">
        <v>1200</v>
      </c>
      <c r="H184" s="71">
        <f>AVERAGE(B184:G184)</f>
        <v>7240</v>
      </c>
    </row>
    <row r="185" spans="1:8" ht="15" customHeight="1">
      <c r="A185" s="37"/>
      <c r="B185" s="50"/>
      <c r="C185" s="50"/>
      <c r="D185" s="50"/>
      <c r="E185" s="50"/>
      <c r="F185" s="50"/>
      <c r="G185" s="50"/>
      <c r="H185" s="40"/>
    </row>
    <row r="186" spans="1:8" ht="15" customHeight="1">
      <c r="A186" s="34" t="s">
        <v>164</v>
      </c>
      <c r="B186" s="67"/>
      <c r="C186" s="67"/>
      <c r="D186" s="67"/>
      <c r="E186" s="67"/>
      <c r="F186" s="66"/>
      <c r="G186" s="67"/>
      <c r="H186" s="40"/>
    </row>
    <row r="187" spans="1:8" ht="15" customHeight="1">
      <c r="A187" s="37" t="s">
        <v>11</v>
      </c>
      <c r="B187" s="41">
        <f aca="true" t="shared" si="10" ref="B187:G187">B188*B189</f>
        <v>300270</v>
      </c>
      <c r="C187" s="41">
        <f t="shared" si="10"/>
        <v>30000</v>
      </c>
      <c r="D187" s="41">
        <f t="shared" si="10"/>
        <v>248000</v>
      </c>
      <c r="E187" s="41">
        <f t="shared" si="10"/>
        <v>1615000</v>
      </c>
      <c r="F187" s="41">
        <f t="shared" si="10"/>
        <v>632500</v>
      </c>
      <c r="G187" s="41">
        <f t="shared" si="10"/>
        <v>16000</v>
      </c>
      <c r="H187" s="40">
        <f>SUM(B187:G187)</f>
        <v>2841770</v>
      </c>
    </row>
    <row r="188" spans="1:8" ht="15" customHeight="1">
      <c r="A188" s="37" t="s">
        <v>24</v>
      </c>
      <c r="B188" s="50">
        <v>30</v>
      </c>
      <c r="C188" s="50">
        <v>15</v>
      </c>
      <c r="D188" s="50">
        <v>62</v>
      </c>
      <c r="E188" s="50">
        <v>95</v>
      </c>
      <c r="F188" s="50">
        <v>115</v>
      </c>
      <c r="G188" s="53">
        <v>10</v>
      </c>
      <c r="H188" s="40">
        <f>SUM(B188:G188)</f>
        <v>327</v>
      </c>
    </row>
    <row r="189" spans="1:8" ht="15" customHeight="1">
      <c r="A189" s="37" t="s">
        <v>34</v>
      </c>
      <c r="B189" s="50">
        <v>10009</v>
      </c>
      <c r="C189" s="50">
        <v>2000</v>
      </c>
      <c r="D189" s="50">
        <v>4000</v>
      </c>
      <c r="E189" s="50">
        <v>17000</v>
      </c>
      <c r="F189" s="50">
        <v>5500</v>
      </c>
      <c r="G189" s="50">
        <v>1600</v>
      </c>
      <c r="H189" s="71">
        <f>AVERAGE(B189:G189)</f>
        <v>6684.833333333333</v>
      </c>
    </row>
    <row r="190" spans="1:8" ht="15" customHeight="1">
      <c r="A190" s="37"/>
      <c r="B190" s="56"/>
      <c r="C190" s="50"/>
      <c r="D190" s="50"/>
      <c r="E190" s="50"/>
      <c r="F190" s="50"/>
      <c r="G190" s="50"/>
      <c r="H190" s="40"/>
    </row>
    <row r="191" spans="1:8" ht="15" customHeight="1">
      <c r="A191" s="34" t="s">
        <v>64</v>
      </c>
      <c r="B191" s="67"/>
      <c r="C191" s="67"/>
      <c r="D191" s="67"/>
      <c r="E191" s="67"/>
      <c r="F191" s="67"/>
      <c r="G191" s="67"/>
      <c r="H191" s="40"/>
    </row>
    <row r="192" spans="1:8" ht="15" customHeight="1">
      <c r="A192" s="37" t="s">
        <v>11</v>
      </c>
      <c r="B192" s="41">
        <f aca="true" t="shared" si="11" ref="B192:G192">B193*B194</f>
        <v>30000</v>
      </c>
      <c r="C192" s="41">
        <f t="shared" si="11"/>
        <v>25000</v>
      </c>
      <c r="D192" s="41">
        <f t="shared" si="11"/>
        <v>544000</v>
      </c>
      <c r="E192" s="41">
        <f t="shared" si="11"/>
        <v>30000</v>
      </c>
      <c r="F192" s="41">
        <f t="shared" si="11"/>
        <v>15000</v>
      </c>
      <c r="G192" s="41">
        <f t="shared" si="11"/>
        <v>5400</v>
      </c>
      <c r="H192" s="40">
        <f>SUM(B192:G192)</f>
        <v>649400</v>
      </c>
    </row>
    <row r="193" spans="1:8" ht="15" customHeight="1">
      <c r="A193" s="37" t="s">
        <v>24</v>
      </c>
      <c r="B193" s="50">
        <v>6</v>
      </c>
      <c r="C193" s="50">
        <v>5</v>
      </c>
      <c r="D193" s="50">
        <v>68</v>
      </c>
      <c r="E193" s="50">
        <v>6</v>
      </c>
      <c r="F193" s="50">
        <v>1</v>
      </c>
      <c r="G193" s="50">
        <v>9</v>
      </c>
      <c r="H193" s="40">
        <f>SUM(B193:G193)</f>
        <v>95</v>
      </c>
    </row>
    <row r="194" spans="1:8" ht="15" customHeight="1">
      <c r="A194" s="37" t="s">
        <v>34</v>
      </c>
      <c r="B194" s="50">
        <v>5000</v>
      </c>
      <c r="C194" s="50">
        <v>5000</v>
      </c>
      <c r="D194" s="50">
        <v>8000</v>
      </c>
      <c r="E194" s="50">
        <v>5000</v>
      </c>
      <c r="F194" s="50">
        <v>15000</v>
      </c>
      <c r="G194" s="50">
        <v>600</v>
      </c>
      <c r="H194" s="71">
        <f>AVERAGE(B194:G194)</f>
        <v>6433.333333333333</v>
      </c>
    </row>
    <row r="195" spans="1:8" ht="15" customHeight="1">
      <c r="A195" s="37"/>
      <c r="B195" s="50"/>
      <c r="C195" s="50"/>
      <c r="D195" s="50"/>
      <c r="E195" s="50"/>
      <c r="F195" s="50"/>
      <c r="G195" s="50"/>
      <c r="H195" s="40"/>
    </row>
    <row r="196" spans="1:8" ht="15" customHeight="1">
      <c r="A196" s="34" t="s">
        <v>65</v>
      </c>
      <c r="B196" s="50"/>
      <c r="C196" s="67"/>
      <c r="D196" s="67"/>
      <c r="E196" s="67"/>
      <c r="F196" s="67"/>
      <c r="G196" s="67"/>
      <c r="H196" s="40"/>
    </row>
    <row r="197" spans="1:8" ht="15" customHeight="1">
      <c r="A197" s="37" t="s">
        <v>11</v>
      </c>
      <c r="B197" s="50"/>
      <c r="C197" s="41">
        <f>C198*C199</f>
        <v>10000</v>
      </c>
      <c r="D197" s="41">
        <f>D198*D199</f>
        <v>1600</v>
      </c>
      <c r="E197" s="41">
        <f>E198*E199</f>
        <v>3000</v>
      </c>
      <c r="F197" s="41">
        <f>F198*F199</f>
        <v>250</v>
      </c>
      <c r="G197" s="41">
        <f>G198*G199</f>
        <v>14400</v>
      </c>
      <c r="H197" s="40">
        <f>SUM(B197:G197)</f>
        <v>29250</v>
      </c>
    </row>
    <row r="198" spans="1:8" ht="15" customHeight="1">
      <c r="A198" s="37" t="s">
        <v>24</v>
      </c>
      <c r="B198" s="50"/>
      <c r="C198" s="50">
        <v>5</v>
      </c>
      <c r="D198" s="50">
        <v>2</v>
      </c>
      <c r="E198" s="50">
        <v>1</v>
      </c>
      <c r="F198" s="54">
        <v>0.5</v>
      </c>
      <c r="G198" s="53">
        <v>8</v>
      </c>
      <c r="H198" s="40">
        <f>SUM(B198:G198)</f>
        <v>16.5</v>
      </c>
    </row>
    <row r="199" spans="1:8" ht="15" customHeight="1">
      <c r="A199" s="37" t="s">
        <v>34</v>
      </c>
      <c r="B199" s="50"/>
      <c r="C199" s="50">
        <v>2000</v>
      </c>
      <c r="D199" s="50">
        <v>800</v>
      </c>
      <c r="E199" s="50">
        <v>3000</v>
      </c>
      <c r="F199" s="50">
        <v>500</v>
      </c>
      <c r="G199" s="50">
        <v>1800</v>
      </c>
      <c r="H199" s="71">
        <f>AVERAGE(C199:G199)</f>
        <v>1620</v>
      </c>
    </row>
    <row r="200" spans="1:8" ht="15" customHeight="1">
      <c r="A200" s="37"/>
      <c r="B200" s="50"/>
      <c r="C200" s="50"/>
      <c r="D200" s="50"/>
      <c r="E200" s="50"/>
      <c r="F200" s="50"/>
      <c r="G200" s="50"/>
      <c r="H200" s="40"/>
    </row>
    <row r="201" spans="1:8" ht="15" customHeight="1">
      <c r="A201" s="34" t="s">
        <v>66</v>
      </c>
      <c r="B201" s="50"/>
      <c r="C201" s="67"/>
      <c r="D201" s="67"/>
      <c r="E201" s="67"/>
      <c r="F201" s="67"/>
      <c r="G201" s="3"/>
      <c r="H201" s="40"/>
    </row>
    <row r="202" spans="1:8" ht="15" customHeight="1">
      <c r="A202" s="37" t="s">
        <v>11</v>
      </c>
      <c r="B202" s="50"/>
      <c r="C202" s="41">
        <v>6000</v>
      </c>
      <c r="D202" s="41">
        <f>D203*D204</f>
        <v>7000</v>
      </c>
      <c r="E202" s="50"/>
      <c r="F202" s="50"/>
      <c r="G202" s="50">
        <f>G203*G204</f>
        <v>21000</v>
      </c>
      <c r="H202" s="40">
        <f>SUM(B202:G202)</f>
        <v>34000</v>
      </c>
    </row>
    <row r="203" spans="1:8" ht="15" customHeight="1">
      <c r="A203" s="37" t="s">
        <v>24</v>
      </c>
      <c r="B203" s="50"/>
      <c r="C203" s="50">
        <v>3</v>
      </c>
      <c r="D203" s="50">
        <v>1</v>
      </c>
      <c r="E203" s="50"/>
      <c r="F203" s="54"/>
      <c r="G203" s="38">
        <v>7</v>
      </c>
      <c r="H203" s="57">
        <f>SUM(B203:G203)</f>
        <v>11</v>
      </c>
    </row>
    <row r="204" spans="1:8" ht="15" customHeight="1">
      <c r="A204" s="37" t="s">
        <v>34</v>
      </c>
      <c r="B204" s="50"/>
      <c r="C204" s="50">
        <v>2000</v>
      </c>
      <c r="D204" s="50">
        <v>7000</v>
      </c>
      <c r="E204" s="50"/>
      <c r="F204" s="50"/>
      <c r="G204" s="53">
        <v>3000</v>
      </c>
      <c r="H204" s="71">
        <f>AVERAGE(C204,D204,G204)</f>
        <v>4000</v>
      </c>
    </row>
    <row r="205" spans="1:8" s="45" customFormat="1" ht="15" customHeight="1">
      <c r="A205" s="49" t="s">
        <v>67</v>
      </c>
      <c r="B205" s="42"/>
      <c r="C205" s="42"/>
      <c r="D205" s="35"/>
      <c r="E205" s="38"/>
      <c r="F205" s="35"/>
      <c r="G205" s="35"/>
      <c r="H205" s="44"/>
    </row>
    <row r="206" spans="1:8" s="33" customFormat="1" ht="15" customHeight="1">
      <c r="A206" s="31" t="s">
        <v>3</v>
      </c>
      <c r="B206" s="46" t="s">
        <v>4</v>
      </c>
      <c r="C206" s="46" t="s">
        <v>5</v>
      </c>
      <c r="D206" s="32" t="s">
        <v>6</v>
      </c>
      <c r="E206" s="32" t="s">
        <v>7</v>
      </c>
      <c r="F206" s="32" t="s">
        <v>8</v>
      </c>
      <c r="G206" s="32" t="s">
        <v>9</v>
      </c>
      <c r="H206" s="31" t="s">
        <v>141</v>
      </c>
    </row>
    <row r="207" spans="1:8" s="33" customFormat="1" ht="15" customHeight="1">
      <c r="A207" s="31"/>
      <c r="B207" s="46"/>
      <c r="C207" s="46"/>
      <c r="D207" s="32"/>
      <c r="E207" s="32"/>
      <c r="F207" s="32"/>
      <c r="G207" s="32"/>
      <c r="H207" s="31"/>
    </row>
    <row r="208" spans="1:8" ht="15" customHeight="1">
      <c r="A208" s="34" t="s">
        <v>68</v>
      </c>
      <c r="B208" s="35"/>
      <c r="C208" s="35"/>
      <c r="D208" s="35"/>
      <c r="E208" s="35"/>
      <c r="F208" s="35"/>
      <c r="G208" s="35"/>
      <c r="H208" s="32"/>
    </row>
    <row r="209" spans="1:8" ht="15" customHeight="1">
      <c r="A209" s="36" t="s">
        <v>146</v>
      </c>
      <c r="B209" s="38"/>
      <c r="C209" s="50">
        <v>3600000</v>
      </c>
      <c r="D209" s="38"/>
      <c r="E209" s="38"/>
      <c r="F209" s="38">
        <f>F210*90</f>
        <v>516089700</v>
      </c>
      <c r="G209" s="38"/>
      <c r="H209" s="40">
        <f>SUM(C209:F209)</f>
        <v>519689700</v>
      </c>
    </row>
    <row r="210" spans="1:8" ht="15" customHeight="1">
      <c r="A210" s="37" t="s">
        <v>69</v>
      </c>
      <c r="B210" s="50"/>
      <c r="C210" s="50"/>
      <c r="D210" s="41"/>
      <c r="E210" s="50"/>
      <c r="F210" s="50">
        <v>5734330</v>
      </c>
      <c r="G210" s="38"/>
      <c r="H210" s="40"/>
    </row>
    <row r="211" spans="1:8" ht="15" customHeight="1">
      <c r="A211" s="37" t="s">
        <v>29</v>
      </c>
      <c r="B211" s="50"/>
      <c r="C211" s="50">
        <v>200</v>
      </c>
      <c r="D211" s="54"/>
      <c r="E211" s="50"/>
      <c r="F211" s="50">
        <v>33731</v>
      </c>
      <c r="G211" s="50"/>
      <c r="H211" s="40">
        <f>SUM(C211:F211)</f>
        <v>33931</v>
      </c>
    </row>
    <row r="212" spans="1:8" ht="15" customHeight="1">
      <c r="A212" s="37" t="s">
        <v>145</v>
      </c>
      <c r="B212" s="50"/>
      <c r="C212" s="50">
        <v>18000</v>
      </c>
      <c r="D212" s="50"/>
      <c r="E212" s="50"/>
      <c r="F212" s="50">
        <f>170*90</f>
        <v>15300</v>
      </c>
      <c r="G212" s="50"/>
      <c r="H212" s="71">
        <f>AVERAGE(B212:G212)</f>
        <v>16650</v>
      </c>
    </row>
    <row r="213" spans="1:8" ht="15" customHeight="1">
      <c r="A213" s="36" t="s">
        <v>147</v>
      </c>
      <c r="B213" s="38"/>
      <c r="C213" s="38"/>
      <c r="D213" s="38"/>
      <c r="E213" s="38"/>
      <c r="F213" s="38">
        <v>116845920</v>
      </c>
      <c r="G213" s="38"/>
      <c r="H213" s="40">
        <f>SUM(F213:G213)</f>
        <v>116845920</v>
      </c>
    </row>
    <row r="214" spans="1:8" ht="15" customHeight="1">
      <c r="A214" s="37" t="s">
        <v>70</v>
      </c>
      <c r="B214" s="50"/>
      <c r="C214" s="50"/>
      <c r="D214" s="41"/>
      <c r="E214" s="50"/>
      <c r="F214" s="50">
        <v>1460574</v>
      </c>
      <c r="G214" s="41"/>
      <c r="H214" s="66">
        <f>SUM(B214:G214)</f>
        <v>1460574</v>
      </c>
    </row>
    <row r="215" spans="1:8" ht="15" customHeight="1">
      <c r="A215" s="37" t="s">
        <v>40</v>
      </c>
      <c r="B215" s="50"/>
      <c r="C215" s="50"/>
      <c r="D215" s="50"/>
      <c r="E215" s="50"/>
      <c r="F215" s="50">
        <v>5629.62962962963</v>
      </c>
      <c r="G215" s="50"/>
      <c r="H215" s="40">
        <f>SUM(F215:G215)</f>
        <v>5629.62962962963</v>
      </c>
    </row>
    <row r="216" spans="1:8" ht="15" customHeight="1">
      <c r="A216" s="37" t="s">
        <v>148</v>
      </c>
      <c r="B216" s="50"/>
      <c r="C216" s="50"/>
      <c r="D216" s="50"/>
      <c r="E216" s="50"/>
      <c r="F216" s="50">
        <f>270*80</f>
        <v>21600</v>
      </c>
      <c r="G216" s="50"/>
      <c r="H216" s="67">
        <f>270*80</f>
        <v>21600</v>
      </c>
    </row>
    <row r="217" spans="1:8" ht="15" customHeight="1">
      <c r="A217" s="34" t="s">
        <v>150</v>
      </c>
      <c r="B217" s="50"/>
      <c r="C217" s="50"/>
      <c r="D217" s="50"/>
      <c r="E217" s="50"/>
      <c r="F217" s="50">
        <v>3072567</v>
      </c>
      <c r="G217" s="50"/>
      <c r="H217" s="40">
        <f aca="true" t="shared" si="12" ref="H217:H222">F217</f>
        <v>3072567</v>
      </c>
    </row>
    <row r="218" spans="1:8" ht="15" customHeight="1">
      <c r="A218" s="37" t="s">
        <v>71</v>
      </c>
      <c r="B218" s="50"/>
      <c r="C218" s="50"/>
      <c r="D218" s="41"/>
      <c r="E218" s="50"/>
      <c r="F218" s="50">
        <v>665065</v>
      </c>
      <c r="G218" s="50"/>
      <c r="H218" s="40">
        <f t="shared" si="12"/>
        <v>665065</v>
      </c>
    </row>
    <row r="219" spans="1:8" ht="15" customHeight="1">
      <c r="A219" s="37" t="s">
        <v>72</v>
      </c>
      <c r="B219" s="50"/>
      <c r="C219" s="50"/>
      <c r="D219" s="50"/>
      <c r="E219" s="50"/>
      <c r="F219" s="50">
        <v>352894</v>
      </c>
      <c r="G219" s="50"/>
      <c r="H219" s="40">
        <f t="shared" si="12"/>
        <v>352894</v>
      </c>
    </row>
    <row r="220" spans="1:8" ht="15" customHeight="1">
      <c r="A220" s="37" t="s">
        <v>122</v>
      </c>
      <c r="B220" s="50"/>
      <c r="C220" s="50"/>
      <c r="D220" s="50"/>
      <c r="E220" s="50"/>
      <c r="F220" s="50">
        <v>2040958</v>
      </c>
      <c r="G220" s="50"/>
      <c r="H220" s="40">
        <f t="shared" si="12"/>
        <v>2040958</v>
      </c>
    </row>
    <row r="221" spans="1:8" ht="15" customHeight="1">
      <c r="A221" s="37" t="s">
        <v>142</v>
      </c>
      <c r="B221" s="50"/>
      <c r="C221" s="50"/>
      <c r="D221" s="50"/>
      <c r="E221" s="50"/>
      <c r="F221" s="53">
        <v>13650</v>
      </c>
      <c r="G221" s="53"/>
      <c r="H221" s="40">
        <f t="shared" si="12"/>
        <v>13650</v>
      </c>
    </row>
    <row r="222" spans="1:8" ht="15" customHeight="1">
      <c r="A222" s="37" t="s">
        <v>136</v>
      </c>
      <c r="B222" s="50"/>
      <c r="C222" s="50"/>
      <c r="D222" s="50"/>
      <c r="E222" s="50"/>
      <c r="F222" s="50">
        <v>5181.1</v>
      </c>
      <c r="G222" s="50"/>
      <c r="H222" s="67">
        <f t="shared" si="12"/>
        <v>5181.1</v>
      </c>
    </row>
    <row r="223" spans="1:8" ht="15" customHeight="1">
      <c r="A223" s="37" t="s">
        <v>149</v>
      </c>
      <c r="B223" s="50"/>
      <c r="C223" s="50"/>
      <c r="D223" s="50"/>
      <c r="E223" s="50"/>
      <c r="F223" s="50">
        <f>503*40</f>
        <v>20120</v>
      </c>
      <c r="G223" s="50"/>
      <c r="H223" s="67">
        <f>503*40</f>
        <v>20120</v>
      </c>
    </row>
    <row r="224" spans="1:8" ht="15" customHeight="1">
      <c r="A224" s="34" t="s">
        <v>73</v>
      </c>
      <c r="B224" s="67"/>
      <c r="C224" s="67"/>
      <c r="D224" s="67"/>
      <c r="E224" s="67"/>
      <c r="F224" s="67"/>
      <c r="G224" s="67"/>
      <c r="H224" s="40"/>
    </row>
    <row r="225" spans="1:8" ht="15" customHeight="1">
      <c r="A225" s="37" t="s">
        <v>11</v>
      </c>
      <c r="B225" s="50">
        <f>B226*B227</f>
        <v>25000</v>
      </c>
      <c r="C225" s="50"/>
      <c r="D225" s="50"/>
      <c r="E225" s="50"/>
      <c r="F225" s="50">
        <f>F226*F227</f>
        <v>88000</v>
      </c>
      <c r="G225" s="50"/>
      <c r="H225" s="40">
        <f>SUM(B225:F225)</f>
        <v>113000</v>
      </c>
    </row>
    <row r="226" spans="1:8" ht="15" customHeight="1">
      <c r="A226" s="37" t="s">
        <v>24</v>
      </c>
      <c r="B226" s="50">
        <v>40</v>
      </c>
      <c r="C226" s="50"/>
      <c r="D226" s="41"/>
      <c r="E226" s="50"/>
      <c r="F226" s="50">
        <v>300</v>
      </c>
      <c r="G226" s="50"/>
      <c r="H226" s="40">
        <f>SUM(B226:G226)</f>
        <v>340</v>
      </c>
    </row>
    <row r="227" spans="1:8" ht="15" customHeight="1">
      <c r="A227" s="37" t="s">
        <v>74</v>
      </c>
      <c r="B227" s="50">
        <v>625</v>
      </c>
      <c r="C227" s="50"/>
      <c r="D227" s="50"/>
      <c r="E227" s="50"/>
      <c r="F227" s="50">
        <v>293.3333333333333</v>
      </c>
      <c r="G227" s="50"/>
      <c r="H227" s="71">
        <f>AVERAGE(B227,F227)</f>
        <v>459.16666666666663</v>
      </c>
    </row>
    <row r="228" spans="1:8" ht="15" customHeight="1">
      <c r="A228" s="34" t="s">
        <v>75</v>
      </c>
      <c r="B228" s="67"/>
      <c r="C228" s="67"/>
      <c r="D228" s="67"/>
      <c r="E228" s="67"/>
      <c r="F228" s="67"/>
      <c r="G228" s="67"/>
      <c r="H228" s="40"/>
    </row>
    <row r="229" spans="1:8" ht="15" customHeight="1">
      <c r="A229" s="37" t="s">
        <v>11</v>
      </c>
      <c r="B229" s="50">
        <f>B230*B231</f>
        <v>120000</v>
      </c>
      <c r="C229" s="50">
        <f>C230*C231</f>
        <v>224000</v>
      </c>
      <c r="D229" s="50">
        <f>D230*D231</f>
        <v>72000</v>
      </c>
      <c r="E229" s="38">
        <f>E230*E231</f>
        <v>24000</v>
      </c>
      <c r="F229" s="50"/>
      <c r="G229" s="38">
        <f>G230*G231</f>
        <v>8400</v>
      </c>
      <c r="H229" s="40">
        <f>SUM(B229:G229)</f>
        <v>448400</v>
      </c>
    </row>
    <row r="230" spans="1:8" ht="15" customHeight="1">
      <c r="A230" s="37" t="s">
        <v>24</v>
      </c>
      <c r="B230" s="50">
        <v>12</v>
      </c>
      <c r="C230" s="50">
        <v>28</v>
      </c>
      <c r="D230" s="41">
        <v>6</v>
      </c>
      <c r="E230" s="38">
        <v>3</v>
      </c>
      <c r="F230" s="50"/>
      <c r="G230" s="53">
        <v>7</v>
      </c>
      <c r="H230" s="40">
        <f>SUM(B230:G230)</f>
        <v>56</v>
      </c>
    </row>
    <row r="231" spans="1:8" ht="15" customHeight="1">
      <c r="A231" s="37" t="s">
        <v>34</v>
      </c>
      <c r="B231" s="50">
        <v>10000</v>
      </c>
      <c r="C231" s="50">
        <v>8000</v>
      </c>
      <c r="D231" s="50">
        <v>12000</v>
      </c>
      <c r="E231" s="50">
        <v>8000</v>
      </c>
      <c r="F231" s="50"/>
      <c r="G231" s="50">
        <v>1200</v>
      </c>
      <c r="H231" s="40">
        <f>AVERAGE(B231:E231,G231)</f>
        <v>7840</v>
      </c>
    </row>
    <row r="232" spans="1:8" ht="15" customHeight="1">
      <c r="A232" s="34" t="s">
        <v>76</v>
      </c>
      <c r="B232" s="70">
        <v>11922700</v>
      </c>
      <c r="C232" s="70"/>
      <c r="D232" s="70"/>
      <c r="E232" s="70">
        <v>1112317.7</v>
      </c>
      <c r="F232" s="70"/>
      <c r="G232" s="70"/>
      <c r="H232" s="40">
        <f>SUM(B232:G232)</f>
        <v>13035017.7</v>
      </c>
    </row>
    <row r="233" spans="1:8" ht="15" customHeight="1">
      <c r="A233" s="37" t="s">
        <v>11</v>
      </c>
      <c r="B233" s="50">
        <f>B234*B235</f>
        <v>10760404</v>
      </c>
      <c r="C233" s="50"/>
      <c r="D233" s="41"/>
      <c r="E233" s="50">
        <f>E234*E235</f>
        <v>1112317.7</v>
      </c>
      <c r="F233" s="50"/>
      <c r="G233" s="50"/>
      <c r="H233" s="40">
        <f>SUM(B233:G233)</f>
        <v>11872721.7</v>
      </c>
    </row>
    <row r="234" spans="1:8" ht="15" customHeight="1">
      <c r="A234" s="37" t="s">
        <v>24</v>
      </c>
      <c r="B234" s="51">
        <v>388</v>
      </c>
      <c r="C234" s="50"/>
      <c r="D234" s="50"/>
      <c r="E234" s="50">
        <v>53.3</v>
      </c>
      <c r="F234" s="50"/>
      <c r="G234" s="50"/>
      <c r="H234" s="40">
        <f>SUM(B234:G234)</f>
        <v>441.3</v>
      </c>
    </row>
    <row r="235" spans="1:8" ht="15" customHeight="1">
      <c r="A235" s="37" t="s">
        <v>34</v>
      </c>
      <c r="B235" s="41">
        <v>27733</v>
      </c>
      <c r="C235" s="50"/>
      <c r="D235" s="50"/>
      <c r="E235" s="38">
        <v>20869</v>
      </c>
      <c r="F235" s="50"/>
      <c r="G235" s="50"/>
      <c r="H235" s="40">
        <f>AVERAGE(B235,E235)</f>
        <v>24301</v>
      </c>
    </row>
    <row r="236" spans="1:8" ht="15" customHeight="1">
      <c r="A236" s="34" t="s">
        <v>77</v>
      </c>
      <c r="B236" s="67"/>
      <c r="C236" s="67"/>
      <c r="D236" s="67"/>
      <c r="E236" s="67"/>
      <c r="F236" s="67"/>
      <c r="G236" s="67"/>
      <c r="H236" s="40"/>
    </row>
    <row r="237" spans="1:8" ht="15" customHeight="1">
      <c r="A237" s="37" t="s">
        <v>78</v>
      </c>
      <c r="B237" s="50">
        <f aca="true" t="shared" si="13" ref="B237:G237">B238*B239</f>
        <v>25800</v>
      </c>
      <c r="C237" s="50">
        <f t="shared" si="13"/>
        <v>25000</v>
      </c>
      <c r="D237" s="50"/>
      <c r="E237" s="67">
        <f t="shared" si="13"/>
        <v>201000</v>
      </c>
      <c r="F237" s="50">
        <f t="shared" si="13"/>
        <v>5100</v>
      </c>
      <c r="G237" s="50">
        <f t="shared" si="13"/>
        <v>6400</v>
      </c>
      <c r="H237" s="40">
        <f>SUM(B237:G237)</f>
        <v>263300</v>
      </c>
    </row>
    <row r="238" spans="1:8" ht="15" customHeight="1">
      <c r="A238" s="37" t="s">
        <v>24</v>
      </c>
      <c r="B238" s="50">
        <v>15</v>
      </c>
      <c r="C238" s="50">
        <v>10</v>
      </c>
      <c r="D238" s="50"/>
      <c r="E238" s="67">
        <v>167.5</v>
      </c>
      <c r="F238" s="53">
        <v>6</v>
      </c>
      <c r="G238" s="50">
        <v>8</v>
      </c>
      <c r="H238" s="40">
        <f>SUM(B238:G238)</f>
        <v>206.5</v>
      </c>
    </row>
    <row r="239" spans="1:8" ht="15" customHeight="1">
      <c r="A239" s="37" t="s">
        <v>34</v>
      </c>
      <c r="B239" s="50">
        <v>1720</v>
      </c>
      <c r="C239" s="50">
        <v>2500</v>
      </c>
      <c r="D239" s="50"/>
      <c r="E239" s="67">
        <v>1200</v>
      </c>
      <c r="F239" s="50">
        <v>850</v>
      </c>
      <c r="G239" s="50">
        <v>800</v>
      </c>
      <c r="H239" s="71">
        <f>AVERAGE(B239:C239,E239:G239)</f>
        <v>1414</v>
      </c>
    </row>
    <row r="240" spans="1:8" ht="15" customHeight="1">
      <c r="A240" s="34" t="s">
        <v>79</v>
      </c>
      <c r="B240" s="70"/>
      <c r="C240" s="70"/>
      <c r="D240" s="3"/>
      <c r="E240" s="70"/>
      <c r="F240" s="70"/>
      <c r="G240" s="70"/>
      <c r="H240" s="40"/>
    </row>
    <row r="241" spans="1:8" ht="15" customHeight="1">
      <c r="A241" s="37" t="s">
        <v>11</v>
      </c>
      <c r="B241" s="50">
        <f aca="true" t="shared" si="14" ref="B241:G241">B242*B243</f>
        <v>200000</v>
      </c>
      <c r="C241" s="50">
        <f t="shared" si="14"/>
        <v>280000</v>
      </c>
      <c r="D241" s="50">
        <f t="shared" si="14"/>
        <v>800000</v>
      </c>
      <c r="E241" s="50">
        <f t="shared" si="14"/>
        <v>960000</v>
      </c>
      <c r="F241" s="50">
        <f t="shared" si="14"/>
        <v>2220000</v>
      </c>
      <c r="G241" s="50">
        <f t="shared" si="14"/>
        <v>12000</v>
      </c>
      <c r="H241" s="40">
        <f>SUM(B241:G241)</f>
        <v>4472000</v>
      </c>
    </row>
    <row r="242" spans="1:8" ht="15" customHeight="1">
      <c r="A242" s="37" t="s">
        <v>24</v>
      </c>
      <c r="B242" s="41">
        <v>20</v>
      </c>
      <c r="C242" s="38">
        <v>40</v>
      </c>
      <c r="D242" s="41">
        <v>40</v>
      </c>
      <c r="E242" s="41">
        <v>80</v>
      </c>
      <c r="F242" s="50">
        <v>185</v>
      </c>
      <c r="G242" s="41">
        <v>10</v>
      </c>
      <c r="H242" s="40">
        <f>SUM(B242:G242)</f>
        <v>375</v>
      </c>
    </row>
    <row r="243" spans="1:8" ht="15" customHeight="1">
      <c r="A243" s="37" t="s">
        <v>34</v>
      </c>
      <c r="B243" s="41">
        <v>10000</v>
      </c>
      <c r="C243" s="38">
        <v>7000</v>
      </c>
      <c r="D243" s="50">
        <v>20000</v>
      </c>
      <c r="E243" s="50">
        <v>12000</v>
      </c>
      <c r="F243" s="69">
        <v>12000</v>
      </c>
      <c r="G243" s="50">
        <v>1200</v>
      </c>
      <c r="H243" s="71">
        <f>AVERAGE(B243:G243)</f>
        <v>10366.666666666666</v>
      </c>
    </row>
    <row r="244" spans="1:8" ht="15" customHeight="1">
      <c r="A244" s="34" t="s">
        <v>80</v>
      </c>
      <c r="B244" s="67"/>
      <c r="C244" s="67"/>
      <c r="D244" s="67"/>
      <c r="E244" s="67"/>
      <c r="F244" s="67"/>
      <c r="G244" s="67"/>
      <c r="H244" s="40"/>
    </row>
    <row r="245" spans="1:8" ht="15" customHeight="1">
      <c r="A245" s="37" t="s">
        <v>81</v>
      </c>
      <c r="B245" s="50">
        <f aca="true" t="shared" si="15" ref="B245:G245">B246*B247</f>
        <v>140714</v>
      </c>
      <c r="C245" s="50">
        <f t="shared" si="15"/>
        <v>200000</v>
      </c>
      <c r="D245" s="50">
        <f t="shared" si="15"/>
        <v>673600</v>
      </c>
      <c r="E245" s="50">
        <f t="shared" si="15"/>
        <v>68875</v>
      </c>
      <c r="F245" s="50">
        <f t="shared" si="15"/>
        <v>31500</v>
      </c>
      <c r="G245" s="50">
        <f t="shared" si="15"/>
        <v>43500</v>
      </c>
      <c r="H245" s="40">
        <f>SUM(B245:G245)</f>
        <v>1158189</v>
      </c>
    </row>
    <row r="246" spans="1:8" ht="15" customHeight="1">
      <c r="A246" s="37" t="s">
        <v>24</v>
      </c>
      <c r="B246" s="50">
        <v>190</v>
      </c>
      <c r="C246" s="50">
        <v>400</v>
      </c>
      <c r="D246" s="50">
        <v>842</v>
      </c>
      <c r="E246" s="50">
        <v>137.75</v>
      </c>
      <c r="F246" s="50">
        <v>350</v>
      </c>
      <c r="G246" s="50">
        <v>87</v>
      </c>
      <c r="H246" s="40">
        <f>SUM(B246:G246)</f>
        <v>2006.75</v>
      </c>
    </row>
    <row r="247" spans="1:8" ht="15" customHeight="1">
      <c r="A247" s="37" t="s">
        <v>82</v>
      </c>
      <c r="B247" s="50">
        <v>740.6</v>
      </c>
      <c r="C247" s="50">
        <v>500</v>
      </c>
      <c r="D247" s="50">
        <v>800</v>
      </c>
      <c r="E247" s="50">
        <v>500</v>
      </c>
      <c r="F247" s="50">
        <v>90</v>
      </c>
      <c r="G247" s="50">
        <v>500</v>
      </c>
      <c r="H247" s="71">
        <f>AVERAGE(B247:G247)</f>
        <v>521.7666666666667</v>
      </c>
    </row>
    <row r="248" spans="1:8" ht="15" customHeight="1">
      <c r="A248" s="34" t="s">
        <v>83</v>
      </c>
      <c r="B248" s="67"/>
      <c r="C248" s="67"/>
      <c r="D248" s="67"/>
      <c r="E248" s="67"/>
      <c r="F248" s="67"/>
      <c r="G248" s="67"/>
      <c r="H248" s="40"/>
    </row>
    <row r="249" spans="1:8" ht="15" customHeight="1">
      <c r="A249" s="37" t="s">
        <v>11</v>
      </c>
      <c r="B249" s="50">
        <f aca="true" t="shared" si="16" ref="B249:G249">B250*B251</f>
        <v>654995.5</v>
      </c>
      <c r="C249" s="50">
        <f t="shared" si="16"/>
        <v>400000</v>
      </c>
      <c r="D249" s="50">
        <f t="shared" si="16"/>
        <v>1131000</v>
      </c>
      <c r="E249" s="50">
        <f t="shared" si="16"/>
        <v>2080000</v>
      </c>
      <c r="F249" s="50">
        <f t="shared" si="16"/>
        <v>199998</v>
      </c>
      <c r="G249" s="50">
        <f t="shared" si="16"/>
        <v>35000</v>
      </c>
      <c r="H249" s="40">
        <f>SUM(B249:G249)</f>
        <v>4500993.5</v>
      </c>
    </row>
    <row r="250" spans="1:8" ht="15" customHeight="1">
      <c r="A250" s="37" t="s">
        <v>24</v>
      </c>
      <c r="B250" s="50">
        <v>20.5</v>
      </c>
      <c r="C250" s="50">
        <v>20</v>
      </c>
      <c r="D250" s="50">
        <v>26</v>
      </c>
      <c r="E250" s="50">
        <v>104</v>
      </c>
      <c r="F250" s="50">
        <v>6</v>
      </c>
      <c r="G250" s="50">
        <v>10</v>
      </c>
      <c r="H250" s="40">
        <f>SUM(B250:G250)</f>
        <v>186.5</v>
      </c>
    </row>
    <row r="251" spans="1:8" ht="15" customHeight="1">
      <c r="A251" s="37" t="s">
        <v>34</v>
      </c>
      <c r="B251" s="50">
        <v>31951</v>
      </c>
      <c r="C251" s="50">
        <v>20000</v>
      </c>
      <c r="D251" s="50">
        <v>43500</v>
      </c>
      <c r="E251" s="50">
        <v>20000</v>
      </c>
      <c r="F251" s="50">
        <v>33333</v>
      </c>
      <c r="G251" s="50">
        <v>3500</v>
      </c>
      <c r="H251" s="71">
        <f>AVERAGE(B251:G251)</f>
        <v>25380.666666666668</v>
      </c>
    </row>
    <row r="252" spans="1:8" ht="15" customHeight="1">
      <c r="A252" s="37"/>
      <c r="B252" s="50"/>
      <c r="C252" s="50"/>
      <c r="D252" s="50"/>
      <c r="E252" s="50"/>
      <c r="F252" s="50"/>
      <c r="G252" s="50"/>
      <c r="H252" s="40"/>
    </row>
    <row r="253" spans="1:8" ht="15" customHeight="1">
      <c r="A253" s="37"/>
      <c r="B253" s="50"/>
      <c r="C253" s="50"/>
      <c r="D253" s="50"/>
      <c r="E253" s="50"/>
      <c r="F253" s="50"/>
      <c r="G253" s="50"/>
      <c r="H253" s="40"/>
    </row>
    <row r="254" spans="1:8" ht="15" customHeight="1">
      <c r="A254" s="34" t="s">
        <v>84</v>
      </c>
      <c r="B254" s="67"/>
      <c r="C254" s="67"/>
      <c r="D254" s="67"/>
      <c r="E254" s="67"/>
      <c r="F254" s="67"/>
      <c r="G254" s="67"/>
      <c r="H254" s="40"/>
    </row>
    <row r="255" spans="1:8" ht="15" customHeight="1">
      <c r="A255" s="37" t="s">
        <v>85</v>
      </c>
      <c r="B255" s="50"/>
      <c r="C255" s="50">
        <f>C256*C257</f>
        <v>80000</v>
      </c>
      <c r="D255" s="50">
        <f>D256*D257</f>
        <v>1920000</v>
      </c>
      <c r="E255" s="50"/>
      <c r="F255" s="50"/>
      <c r="G255" s="50">
        <f>G256*G257</f>
        <v>12000</v>
      </c>
      <c r="H255" s="40">
        <f>SUM(B255:G255)</f>
        <v>2012000</v>
      </c>
    </row>
    <row r="256" spans="1:8" ht="15" customHeight="1">
      <c r="A256" s="37" t="s">
        <v>24</v>
      </c>
      <c r="B256" s="50"/>
      <c r="C256" s="50">
        <v>40</v>
      </c>
      <c r="D256" s="50">
        <v>480</v>
      </c>
      <c r="E256" s="50"/>
      <c r="F256" s="50"/>
      <c r="G256" s="50">
        <v>30</v>
      </c>
      <c r="H256" s="40">
        <f>SUM(B256:G256)</f>
        <v>550</v>
      </c>
    </row>
    <row r="257" spans="1:8" ht="15" customHeight="1">
      <c r="A257" s="37" t="s">
        <v>86</v>
      </c>
      <c r="B257" s="50"/>
      <c r="C257" s="50">
        <v>2000</v>
      </c>
      <c r="D257" s="50">
        <v>4000</v>
      </c>
      <c r="E257" s="50"/>
      <c r="F257" s="50"/>
      <c r="G257" s="50">
        <v>400</v>
      </c>
      <c r="H257" s="71">
        <f>AVERAGE(C257:D257,G257)</f>
        <v>2133.3333333333335</v>
      </c>
    </row>
    <row r="258" spans="1:8" ht="15" customHeight="1">
      <c r="A258" s="37"/>
      <c r="B258" s="50"/>
      <c r="C258" s="50"/>
      <c r="D258" s="50"/>
      <c r="E258" s="50"/>
      <c r="F258" s="50"/>
      <c r="G258" s="50"/>
      <c r="H258" s="40"/>
    </row>
    <row r="259" spans="1:8" ht="15" customHeight="1">
      <c r="A259" s="37"/>
      <c r="B259" s="50"/>
      <c r="C259" s="50"/>
      <c r="D259" s="50"/>
      <c r="E259" s="50"/>
      <c r="F259" s="50"/>
      <c r="G259" s="50"/>
      <c r="H259" s="40"/>
    </row>
    <row r="260" spans="1:8" ht="15" customHeight="1">
      <c r="A260" s="37"/>
      <c r="B260" s="50"/>
      <c r="C260" s="50"/>
      <c r="D260" s="50"/>
      <c r="E260" s="50"/>
      <c r="F260" s="50"/>
      <c r="G260" s="50"/>
      <c r="H260" s="40"/>
    </row>
    <row r="261" spans="1:8" ht="15" customHeight="1">
      <c r="A261" s="37"/>
      <c r="B261" s="50"/>
      <c r="C261" s="50"/>
      <c r="D261" s="50"/>
      <c r="E261" s="50"/>
      <c r="F261" s="50"/>
      <c r="G261" s="50"/>
      <c r="H261" s="40"/>
    </row>
    <row r="262" spans="1:8" ht="15" customHeight="1">
      <c r="A262" s="37"/>
      <c r="B262" s="50"/>
      <c r="C262" s="50"/>
      <c r="D262" s="50"/>
      <c r="E262" s="50"/>
      <c r="F262" s="50"/>
      <c r="G262" s="50"/>
      <c r="H262" s="40"/>
    </row>
    <row r="263" spans="1:8" ht="15" customHeight="1">
      <c r="A263" s="37"/>
      <c r="B263" s="50"/>
      <c r="C263" s="50"/>
      <c r="D263" s="50"/>
      <c r="E263" s="50"/>
      <c r="F263" s="50"/>
      <c r="G263" s="50"/>
      <c r="H263" s="40"/>
    </row>
    <row r="264" spans="1:8" s="33" customFormat="1" ht="15" customHeight="1">
      <c r="A264" s="31" t="s">
        <v>3</v>
      </c>
      <c r="B264" s="46" t="s">
        <v>4</v>
      </c>
      <c r="C264" s="46" t="s">
        <v>5</v>
      </c>
      <c r="D264" s="32" t="s">
        <v>6</v>
      </c>
      <c r="E264" s="32" t="s">
        <v>7</v>
      </c>
      <c r="F264" s="32" t="s">
        <v>8</v>
      </c>
      <c r="G264" s="32" t="s">
        <v>9</v>
      </c>
      <c r="H264" s="31" t="s">
        <v>120</v>
      </c>
    </row>
    <row r="265" spans="1:8" ht="15" customHeight="1">
      <c r="A265" s="34" t="s">
        <v>87</v>
      </c>
      <c r="B265" s="50"/>
      <c r="C265" s="50"/>
      <c r="D265" s="50"/>
      <c r="E265" s="50"/>
      <c r="F265" s="50"/>
      <c r="G265" s="67"/>
      <c r="H265" s="40"/>
    </row>
    <row r="266" spans="1:8" ht="15" customHeight="1">
      <c r="A266" s="37" t="s">
        <v>11</v>
      </c>
      <c r="B266" s="50"/>
      <c r="C266" s="50"/>
      <c r="D266" s="41"/>
      <c r="E266" s="41"/>
      <c r="F266" s="50">
        <f>F267*F268</f>
        <v>10286.25</v>
      </c>
      <c r="G266" s="50">
        <f>G267*G268</f>
        <v>55250</v>
      </c>
      <c r="H266" s="40">
        <f>SUM(F266:G266)</f>
        <v>65536.25</v>
      </c>
    </row>
    <row r="267" spans="1:8" ht="15" customHeight="1">
      <c r="A267" s="37" t="s">
        <v>24</v>
      </c>
      <c r="B267" s="50"/>
      <c r="C267" s="50"/>
      <c r="D267" s="50"/>
      <c r="E267" s="50"/>
      <c r="F267" s="50">
        <v>31.65</v>
      </c>
      <c r="G267" s="50">
        <v>170</v>
      </c>
      <c r="H267" s="40">
        <f>SUM(F267:G267)</f>
        <v>201.65</v>
      </c>
    </row>
    <row r="268" spans="1:8" ht="15" customHeight="1">
      <c r="A268" s="37" t="s">
        <v>34</v>
      </c>
      <c r="B268" s="50"/>
      <c r="C268" s="50"/>
      <c r="D268" s="50"/>
      <c r="E268" s="50"/>
      <c r="F268" s="50">
        <v>325</v>
      </c>
      <c r="G268" s="50">
        <v>325</v>
      </c>
      <c r="H268" s="71">
        <f>AVERAGE(F268:G268)</f>
        <v>325</v>
      </c>
    </row>
    <row r="269" spans="1:8" ht="15" customHeight="1">
      <c r="A269" s="37"/>
      <c r="B269" s="50"/>
      <c r="C269" s="50"/>
      <c r="D269" s="50"/>
      <c r="E269" s="50"/>
      <c r="F269" s="50"/>
      <c r="G269" s="50"/>
      <c r="H269" s="40"/>
    </row>
    <row r="270" spans="1:8" ht="15" customHeight="1">
      <c r="A270" s="34" t="s">
        <v>88</v>
      </c>
      <c r="B270" s="67"/>
      <c r="C270" s="67"/>
      <c r="D270" s="67"/>
      <c r="E270" s="67"/>
      <c r="F270" s="67"/>
      <c r="G270" s="67"/>
      <c r="H270" s="40"/>
    </row>
    <row r="271" spans="1:8" ht="15" customHeight="1">
      <c r="A271" s="37" t="s">
        <v>11</v>
      </c>
      <c r="B271" s="50">
        <f>B272*B273</f>
        <v>42000</v>
      </c>
      <c r="C271" s="50">
        <f>C272*C273</f>
        <v>18000</v>
      </c>
      <c r="D271" s="50">
        <f>D272*D273</f>
        <v>217500</v>
      </c>
      <c r="E271" s="50">
        <f>E272*E273</f>
        <v>420000</v>
      </c>
      <c r="F271" s="50"/>
      <c r="G271" s="50"/>
      <c r="H271" s="40">
        <f>SUM(B271:G271)</f>
        <v>697500</v>
      </c>
    </row>
    <row r="272" spans="1:8" ht="15" customHeight="1">
      <c r="A272" s="37" t="s">
        <v>24</v>
      </c>
      <c r="B272" s="50">
        <v>8</v>
      </c>
      <c r="C272" s="50">
        <v>3</v>
      </c>
      <c r="D272" s="50">
        <v>15</v>
      </c>
      <c r="E272" s="50">
        <v>42</v>
      </c>
      <c r="F272" s="50"/>
      <c r="G272" s="50"/>
      <c r="H272" s="40">
        <f>SUM(B272:G272)</f>
        <v>68</v>
      </c>
    </row>
    <row r="273" spans="1:8" ht="15" customHeight="1">
      <c r="A273" s="37" t="s">
        <v>34</v>
      </c>
      <c r="B273" s="40">
        <v>5250</v>
      </c>
      <c r="C273" s="50">
        <v>6000</v>
      </c>
      <c r="D273" s="50">
        <v>14500</v>
      </c>
      <c r="E273" s="70">
        <v>10000</v>
      </c>
      <c r="F273" s="50"/>
      <c r="G273" s="50"/>
      <c r="H273" s="71">
        <f>AVERAGE(B273:E273)</f>
        <v>8937.5</v>
      </c>
    </row>
    <row r="274" spans="1:8" ht="15" customHeight="1">
      <c r="A274" s="37"/>
      <c r="B274" s="38"/>
      <c r="C274" s="38"/>
      <c r="D274" s="38"/>
      <c r="E274" s="38"/>
      <c r="F274" s="38"/>
      <c r="G274" s="38"/>
      <c r="H274" s="40"/>
    </row>
    <row r="275" spans="1:8" ht="15" customHeight="1">
      <c r="A275" s="34" t="s">
        <v>89</v>
      </c>
      <c r="B275" s="50"/>
      <c r="C275" s="50"/>
      <c r="D275" s="50"/>
      <c r="E275" s="50"/>
      <c r="F275" s="50"/>
      <c r="G275" s="67"/>
      <c r="H275" s="40"/>
    </row>
    <row r="276" spans="1:8" ht="15" customHeight="1">
      <c r="A276" s="37" t="s">
        <v>11</v>
      </c>
      <c r="B276" s="50"/>
      <c r="C276" s="50"/>
      <c r="D276" s="38">
        <f>D277*D278</f>
        <v>16000</v>
      </c>
      <c r="E276" s="50"/>
      <c r="F276" s="50"/>
      <c r="G276" s="38">
        <f>G277*G278</f>
        <v>12500</v>
      </c>
      <c r="H276" s="40">
        <f>SUM(D276:G276)</f>
        <v>28500</v>
      </c>
    </row>
    <row r="277" spans="1:8" ht="15" customHeight="1">
      <c r="A277" s="37" t="s">
        <v>24</v>
      </c>
      <c r="B277" s="50"/>
      <c r="C277" s="50"/>
      <c r="D277" s="50">
        <v>8</v>
      </c>
      <c r="E277" s="50"/>
      <c r="F277" s="50"/>
      <c r="G277" s="50">
        <v>25</v>
      </c>
      <c r="H277" s="40">
        <f>SUM(D277:G277)</f>
        <v>33</v>
      </c>
    </row>
    <row r="278" spans="1:8" ht="15" customHeight="1">
      <c r="A278" s="37" t="s">
        <v>34</v>
      </c>
      <c r="B278" s="50"/>
      <c r="C278" s="50"/>
      <c r="D278" s="50">
        <v>2000</v>
      </c>
      <c r="E278" s="50"/>
      <c r="F278" s="50"/>
      <c r="G278" s="50">
        <v>500</v>
      </c>
      <c r="H278" s="71">
        <f>AVERAGE(D278,G278)</f>
        <v>1250</v>
      </c>
    </row>
    <row r="279" spans="1:8" ht="15" customHeight="1">
      <c r="A279" s="37"/>
      <c r="B279" s="50"/>
      <c r="C279" s="50"/>
      <c r="D279" s="50"/>
      <c r="E279" s="50"/>
      <c r="F279" s="50"/>
      <c r="G279" s="50"/>
      <c r="H279" s="40"/>
    </row>
    <row r="280" spans="1:8" ht="15" customHeight="1">
      <c r="A280" s="34" t="s">
        <v>90</v>
      </c>
      <c r="B280" s="50"/>
      <c r="C280" s="67"/>
      <c r="D280" s="67"/>
      <c r="E280" s="67"/>
      <c r="F280" s="67"/>
      <c r="G280" s="3"/>
      <c r="H280" s="40"/>
    </row>
    <row r="281" spans="1:8" ht="15" customHeight="1">
      <c r="A281" s="37" t="s">
        <v>91</v>
      </c>
      <c r="B281" s="50"/>
      <c r="C281" s="41">
        <f>C282*C283</f>
        <v>500000</v>
      </c>
      <c r="D281" s="41"/>
      <c r="E281" s="41"/>
      <c r="F281" s="41"/>
      <c r="G281" s="41">
        <f>G282*G283</f>
        <v>3750</v>
      </c>
      <c r="H281" s="40">
        <f>SUM(C281:G281)</f>
        <v>503750</v>
      </c>
    </row>
    <row r="282" spans="1:8" ht="15" customHeight="1">
      <c r="A282" s="37" t="s">
        <v>12</v>
      </c>
      <c r="B282" s="50"/>
      <c r="C282" s="50">
        <v>100</v>
      </c>
      <c r="D282" s="50"/>
      <c r="E282" s="50"/>
      <c r="F282" s="50"/>
      <c r="G282" s="38">
        <v>1.5</v>
      </c>
      <c r="H282" s="40">
        <f>SUM(C282:G282)</f>
        <v>101.5</v>
      </c>
    </row>
    <row r="283" spans="1:8" ht="15" customHeight="1">
      <c r="A283" s="37" t="s">
        <v>92</v>
      </c>
      <c r="B283" s="50"/>
      <c r="C283" s="50">
        <v>5000</v>
      </c>
      <c r="D283" s="50"/>
      <c r="E283" s="50"/>
      <c r="F283" s="50"/>
      <c r="G283" s="50">
        <v>2500</v>
      </c>
      <c r="H283" s="71">
        <f>AVERAGE(C283,G283)</f>
        <v>3750</v>
      </c>
    </row>
    <row r="284" spans="1:8" ht="15" customHeight="1">
      <c r="A284" s="37"/>
      <c r="B284" s="50"/>
      <c r="C284" s="50"/>
      <c r="D284" s="50"/>
      <c r="E284" s="50"/>
      <c r="F284" s="50"/>
      <c r="G284" s="50"/>
      <c r="H284" s="40"/>
    </row>
    <row r="285" spans="1:8" ht="15" customHeight="1">
      <c r="A285" s="34" t="s">
        <v>114</v>
      </c>
      <c r="B285" s="50"/>
      <c r="C285" s="50"/>
      <c r="D285" s="50"/>
      <c r="E285" s="67"/>
      <c r="F285" s="50"/>
      <c r="G285" s="50"/>
      <c r="H285" s="40"/>
    </row>
    <row r="286" spans="1:8" ht="15" customHeight="1">
      <c r="A286" s="37" t="s">
        <v>91</v>
      </c>
      <c r="B286" s="50"/>
      <c r="C286" s="50"/>
      <c r="D286" s="50"/>
      <c r="E286" s="50">
        <f>E287*E288</f>
        <v>20000</v>
      </c>
      <c r="F286" s="41"/>
      <c r="G286" s="38"/>
      <c r="H286" s="40">
        <f>SUM(B286:G286)</f>
        <v>20000</v>
      </c>
    </row>
    <row r="287" spans="1:8" ht="15" customHeight="1">
      <c r="A287" s="37" t="s">
        <v>12</v>
      </c>
      <c r="B287" s="50"/>
      <c r="C287" s="50"/>
      <c r="D287" s="50"/>
      <c r="E287" s="50">
        <v>5</v>
      </c>
      <c r="F287" s="53"/>
      <c r="G287" s="50"/>
      <c r="H287" s="40">
        <f>SUM(B287:G287)</f>
        <v>5</v>
      </c>
    </row>
    <row r="288" spans="1:8" ht="15" customHeight="1">
      <c r="A288" s="37" t="s">
        <v>92</v>
      </c>
      <c r="B288" s="50"/>
      <c r="C288" s="50"/>
      <c r="D288" s="50"/>
      <c r="E288" s="50">
        <v>4000</v>
      </c>
      <c r="F288" s="50"/>
      <c r="G288" s="50"/>
      <c r="H288" s="71">
        <f>AVERAGE(B288:G288)</f>
        <v>4000</v>
      </c>
    </row>
    <row r="289" spans="1:8" ht="15" customHeight="1">
      <c r="A289" s="37"/>
      <c r="B289" s="50"/>
      <c r="C289" s="50"/>
      <c r="D289" s="50"/>
      <c r="E289" s="50"/>
      <c r="F289" s="50"/>
      <c r="G289" s="50"/>
      <c r="H289" s="40"/>
    </row>
    <row r="290" spans="1:8" ht="15" customHeight="1">
      <c r="A290" s="34" t="s">
        <v>116</v>
      </c>
      <c r="B290" s="50"/>
      <c r="C290" s="50"/>
      <c r="D290" s="50"/>
      <c r="E290" s="50"/>
      <c r="F290" s="67"/>
      <c r="G290" s="67"/>
      <c r="H290" s="40"/>
    </row>
    <row r="291" spans="1:8" ht="15" customHeight="1">
      <c r="A291" s="37" t="s">
        <v>91</v>
      </c>
      <c r="B291" s="50"/>
      <c r="C291" s="50"/>
      <c r="D291" s="84">
        <f>D292*D293</f>
        <v>2520000</v>
      </c>
      <c r="E291" s="41"/>
      <c r="F291" s="41">
        <f>F292*F293</f>
        <v>6000</v>
      </c>
      <c r="G291" s="41">
        <f>G292*G293</f>
        <v>20000</v>
      </c>
      <c r="H291" s="40">
        <f>SUM(D291:G291)</f>
        <v>2546000</v>
      </c>
    </row>
    <row r="292" spans="1:8" ht="15" customHeight="1">
      <c r="A292" s="37" t="s">
        <v>12</v>
      </c>
      <c r="B292" s="50"/>
      <c r="C292" s="50"/>
      <c r="D292" s="85">
        <v>1500</v>
      </c>
      <c r="E292" s="50"/>
      <c r="F292" s="50">
        <v>20</v>
      </c>
      <c r="G292" s="50">
        <v>10</v>
      </c>
      <c r="H292" s="40">
        <f>SUM(D292:G292)</f>
        <v>1530</v>
      </c>
    </row>
    <row r="293" spans="1:8" ht="15" customHeight="1">
      <c r="A293" s="37" t="s">
        <v>92</v>
      </c>
      <c r="B293" s="50"/>
      <c r="C293" s="50"/>
      <c r="D293" s="85">
        <v>1680</v>
      </c>
      <c r="E293" s="50"/>
      <c r="F293" s="50">
        <v>300</v>
      </c>
      <c r="G293" s="50">
        <v>2000</v>
      </c>
      <c r="H293" s="71">
        <f>AVERAGE(D293,F293:G293)</f>
        <v>1326.6666666666667</v>
      </c>
    </row>
    <row r="294" spans="1:8" ht="15" customHeight="1">
      <c r="A294" s="37"/>
      <c r="B294" s="50"/>
      <c r="C294" s="50"/>
      <c r="D294" s="50"/>
      <c r="E294" s="50"/>
      <c r="F294" s="50"/>
      <c r="G294" s="50"/>
      <c r="H294" s="40"/>
    </row>
    <row r="295" spans="1:8" ht="15" customHeight="1">
      <c r="A295" s="34" t="s">
        <v>117</v>
      </c>
      <c r="B295" s="50"/>
      <c r="C295" s="67"/>
      <c r="D295" s="70"/>
      <c r="E295" s="67"/>
      <c r="F295" s="67"/>
      <c r="G295" s="67"/>
      <c r="H295" s="66"/>
    </row>
    <row r="296" spans="1:8" ht="15" customHeight="1">
      <c r="A296" s="37" t="s">
        <v>91</v>
      </c>
      <c r="B296" s="50"/>
      <c r="C296" s="41">
        <f>C297*C298</f>
        <v>10000</v>
      </c>
      <c r="D296" s="41">
        <f>D297*D298</f>
        <v>14400</v>
      </c>
      <c r="E296" s="41"/>
      <c r="F296" s="41">
        <f>F297*F298</f>
        <v>40</v>
      </c>
      <c r="G296" s="41">
        <f>G297*G298</f>
        <v>5200</v>
      </c>
      <c r="H296" s="40">
        <f>SUM(C296:G296)</f>
        <v>29640</v>
      </c>
    </row>
    <row r="297" spans="1:8" ht="15" customHeight="1">
      <c r="A297" s="37" t="s">
        <v>12</v>
      </c>
      <c r="B297" s="50"/>
      <c r="C297" s="50">
        <v>2</v>
      </c>
      <c r="D297" s="50">
        <v>32</v>
      </c>
      <c r="E297" s="50"/>
      <c r="F297" s="50">
        <v>1</v>
      </c>
      <c r="G297" s="50">
        <v>13</v>
      </c>
      <c r="H297" s="40">
        <f>SUM(C297:G297)</f>
        <v>48</v>
      </c>
    </row>
    <row r="298" spans="1:8" ht="15" customHeight="1">
      <c r="A298" s="37" t="s">
        <v>92</v>
      </c>
      <c r="B298" s="38"/>
      <c r="C298" s="38">
        <v>5000</v>
      </c>
      <c r="D298" s="50">
        <v>450</v>
      </c>
      <c r="E298" s="50"/>
      <c r="F298" s="50">
        <v>40</v>
      </c>
      <c r="G298" s="50">
        <v>400</v>
      </c>
      <c r="H298" s="71">
        <f>AVERAGE(C298:D298,F298,G298)</f>
        <v>1472.5</v>
      </c>
    </row>
    <row r="299" spans="1:8" ht="15" customHeight="1">
      <c r="A299" s="37"/>
      <c r="B299" s="38"/>
      <c r="C299" s="38"/>
      <c r="D299" s="50"/>
      <c r="E299" s="50"/>
      <c r="F299" s="50"/>
      <c r="G299" s="50"/>
      <c r="H299" s="40"/>
    </row>
    <row r="300" spans="1:8" ht="15" customHeight="1">
      <c r="A300" s="68" t="s">
        <v>138</v>
      </c>
      <c r="B300" s="38"/>
      <c r="C300" s="38"/>
      <c r="D300" s="50"/>
      <c r="E300" s="50"/>
      <c r="F300" s="67"/>
      <c r="G300" s="67"/>
      <c r="H300" s="40"/>
    </row>
    <row r="301" spans="1:8" ht="15" customHeight="1">
      <c r="A301" s="37" t="s">
        <v>135</v>
      </c>
      <c r="B301" s="38"/>
      <c r="C301" s="38"/>
      <c r="D301" s="50"/>
      <c r="E301" s="50"/>
      <c r="F301" s="50">
        <v>150000</v>
      </c>
      <c r="G301" s="50"/>
      <c r="H301" s="40">
        <f>SUM(B301:G301)</f>
        <v>150000</v>
      </c>
    </row>
    <row r="302" spans="1:8" ht="15" customHeight="1">
      <c r="A302" s="37" t="s">
        <v>136</v>
      </c>
      <c r="B302" s="38"/>
      <c r="C302" s="38"/>
      <c r="D302" s="50"/>
      <c r="E302" s="50"/>
      <c r="F302" s="50">
        <v>6.25</v>
      </c>
      <c r="G302" s="50"/>
      <c r="H302" s="40">
        <f>SUM(B302:G302)</f>
        <v>6.25</v>
      </c>
    </row>
    <row r="303" spans="1:8" ht="15" customHeight="1">
      <c r="A303" s="37" t="s">
        <v>137</v>
      </c>
      <c r="B303" s="38"/>
      <c r="C303" s="38"/>
      <c r="D303" s="50"/>
      <c r="E303" s="50"/>
      <c r="F303" s="50">
        <v>24000</v>
      </c>
      <c r="G303" s="50"/>
      <c r="H303" s="71">
        <f>AVERAGE(B303:G303)</f>
        <v>24000</v>
      </c>
    </row>
    <row r="304" spans="1:8" ht="15" customHeight="1">
      <c r="A304" s="68" t="s">
        <v>139</v>
      </c>
      <c r="B304" s="38"/>
      <c r="C304" s="38"/>
      <c r="D304" s="50"/>
      <c r="E304" s="50"/>
      <c r="F304" s="67"/>
      <c r="G304" s="50"/>
      <c r="H304" s="40"/>
    </row>
    <row r="305" spans="1:8" ht="15" customHeight="1">
      <c r="A305" s="37" t="s">
        <v>135</v>
      </c>
      <c r="B305" s="38"/>
      <c r="C305" s="38"/>
      <c r="D305" s="50"/>
      <c r="E305" s="50"/>
      <c r="F305" s="50">
        <v>400</v>
      </c>
      <c r="G305" s="50"/>
      <c r="H305" s="40">
        <f aca="true" t="shared" si="17" ref="H305:H310">SUM(B305:G305)</f>
        <v>400</v>
      </c>
    </row>
    <row r="306" spans="1:8" ht="15" customHeight="1">
      <c r="A306" s="37" t="s">
        <v>136</v>
      </c>
      <c r="B306" s="38"/>
      <c r="C306" s="38"/>
      <c r="D306" s="50"/>
      <c r="E306" s="50"/>
      <c r="F306" s="50">
        <v>1</v>
      </c>
      <c r="G306" s="50"/>
      <c r="H306" s="40">
        <f t="shared" si="17"/>
        <v>1</v>
      </c>
    </row>
    <row r="307" spans="1:8" ht="15" customHeight="1">
      <c r="A307" s="37" t="s">
        <v>137</v>
      </c>
      <c r="B307" s="38"/>
      <c r="C307" s="38"/>
      <c r="D307" s="50"/>
      <c r="E307" s="50"/>
      <c r="F307" s="50">
        <v>400</v>
      </c>
      <c r="G307" s="50"/>
      <c r="H307" s="71">
        <f>AVERAGE(B307:G307)</f>
        <v>400</v>
      </c>
    </row>
    <row r="308" spans="1:8" ht="15" customHeight="1">
      <c r="A308" s="68" t="s">
        <v>140</v>
      </c>
      <c r="B308" s="38"/>
      <c r="C308" s="38"/>
      <c r="D308" s="50"/>
      <c r="E308" s="50"/>
      <c r="F308" s="67"/>
      <c r="G308" s="50"/>
      <c r="H308" s="40"/>
    </row>
    <row r="309" spans="1:8" ht="15" customHeight="1">
      <c r="A309" s="37" t="s">
        <v>135</v>
      </c>
      <c r="B309" s="38"/>
      <c r="C309" s="38"/>
      <c r="D309" s="50"/>
      <c r="E309" s="50"/>
      <c r="F309" s="50">
        <v>3000</v>
      </c>
      <c r="G309" s="50"/>
      <c r="H309" s="40">
        <f t="shared" si="17"/>
        <v>3000</v>
      </c>
    </row>
    <row r="310" spans="1:8" ht="15" customHeight="1">
      <c r="A310" s="37" t="s">
        <v>136</v>
      </c>
      <c r="B310" s="38"/>
      <c r="C310" s="38"/>
      <c r="D310" s="50"/>
      <c r="E310" s="50"/>
      <c r="F310" s="50">
        <v>50</v>
      </c>
      <c r="G310" s="50"/>
      <c r="H310" s="40">
        <f t="shared" si="17"/>
        <v>50</v>
      </c>
    </row>
    <row r="311" spans="1:8" ht="15" customHeight="1">
      <c r="A311" s="37" t="s">
        <v>137</v>
      </c>
      <c r="B311" s="38"/>
      <c r="C311" s="38"/>
      <c r="D311" s="50"/>
      <c r="E311" s="50"/>
      <c r="F311" s="50">
        <v>60</v>
      </c>
      <c r="G311" s="50"/>
      <c r="H311" s="71">
        <f>AVERAGE(B311:G311)</f>
        <v>60</v>
      </c>
    </row>
    <row r="312" spans="1:8" ht="15" customHeight="1">
      <c r="A312" s="37"/>
      <c r="B312" s="38"/>
      <c r="C312" s="38"/>
      <c r="D312" s="50"/>
      <c r="E312" s="50"/>
      <c r="F312" s="50"/>
      <c r="G312" s="50"/>
      <c r="H312" s="40"/>
    </row>
    <row r="313" spans="1:8" ht="15" customHeight="1">
      <c r="A313" s="68" t="s">
        <v>151</v>
      </c>
      <c r="B313" s="38"/>
      <c r="C313" s="38"/>
      <c r="D313" s="50"/>
      <c r="E313" s="50"/>
      <c r="F313" s="50"/>
      <c r="G313" s="50"/>
      <c r="H313" s="40"/>
    </row>
    <row r="314" spans="1:8" ht="15" customHeight="1">
      <c r="A314" s="37" t="s">
        <v>154</v>
      </c>
      <c r="B314" s="38"/>
      <c r="C314" s="38"/>
      <c r="D314" s="50"/>
      <c r="E314" s="50">
        <v>1200</v>
      </c>
      <c r="F314" s="50"/>
      <c r="G314" s="50"/>
      <c r="H314" s="50">
        <v>1200</v>
      </c>
    </row>
    <row r="315" spans="1:8" ht="15" customHeight="1">
      <c r="A315" s="37" t="s">
        <v>153</v>
      </c>
      <c r="B315" s="38"/>
      <c r="C315" s="38"/>
      <c r="D315" s="50"/>
      <c r="E315" s="50">
        <v>1</v>
      </c>
      <c r="F315" s="50"/>
      <c r="G315" s="50"/>
      <c r="H315" s="50">
        <v>1</v>
      </c>
    </row>
    <row r="316" spans="1:8" ht="15" customHeight="1">
      <c r="A316" s="37" t="s">
        <v>152</v>
      </c>
      <c r="B316" s="38"/>
      <c r="C316" s="38"/>
      <c r="D316" s="50"/>
      <c r="E316" s="50">
        <v>1200</v>
      </c>
      <c r="F316" s="50"/>
      <c r="G316" s="50"/>
      <c r="H316" s="50">
        <v>1200</v>
      </c>
    </row>
    <row r="317" spans="1:8" ht="15" customHeight="1">
      <c r="A317" s="37"/>
      <c r="B317" s="38"/>
      <c r="C317" s="38"/>
      <c r="D317" s="50"/>
      <c r="E317" s="50"/>
      <c r="F317" s="50"/>
      <c r="G317" s="50"/>
      <c r="H317" s="70"/>
    </row>
    <row r="318" spans="1:8" ht="15" customHeight="1">
      <c r="A318" s="37"/>
      <c r="B318" s="38"/>
      <c r="C318" s="38"/>
      <c r="D318" s="50"/>
      <c r="E318" s="50"/>
      <c r="F318" s="50"/>
      <c r="G318" s="50"/>
      <c r="H318" s="40"/>
    </row>
    <row r="319" spans="1:8" ht="15" customHeight="1">
      <c r="A319" s="37"/>
      <c r="B319" s="38"/>
      <c r="C319" s="38"/>
      <c r="D319" s="50"/>
      <c r="E319" s="50"/>
      <c r="F319" s="50"/>
      <c r="G319" s="50"/>
      <c r="H319" s="40"/>
    </row>
    <row r="320" spans="1:8" ht="15" customHeight="1">
      <c r="A320" s="37"/>
      <c r="B320" s="38"/>
      <c r="C320" s="38"/>
      <c r="D320" s="50"/>
      <c r="E320" s="50"/>
      <c r="F320" s="50"/>
      <c r="G320" s="50"/>
      <c r="H320" s="40"/>
    </row>
    <row r="321" spans="1:8" ht="15" customHeight="1">
      <c r="A321" s="37"/>
      <c r="B321" s="38"/>
      <c r="C321" s="38"/>
      <c r="D321" s="50"/>
      <c r="E321" s="50"/>
      <c r="F321" s="50"/>
      <c r="G321" s="50"/>
      <c r="H321" s="40"/>
    </row>
    <row r="322" spans="1:8" ht="15" customHeight="1">
      <c r="A322" s="37"/>
      <c r="B322" s="38"/>
      <c r="C322" s="38"/>
      <c r="D322" s="50"/>
      <c r="E322" s="50"/>
      <c r="F322" s="50"/>
      <c r="G322" s="50"/>
      <c r="H322" s="40"/>
    </row>
    <row r="323" spans="1:8" ht="15" customHeight="1">
      <c r="A323" s="49" t="s">
        <v>93</v>
      </c>
      <c r="B323" s="50"/>
      <c r="C323" s="50"/>
      <c r="D323" s="50"/>
      <c r="E323" s="50"/>
      <c r="F323" s="50"/>
      <c r="G323" s="50"/>
      <c r="H323" s="40"/>
    </row>
    <row r="324" spans="1:8" s="45" customFormat="1" ht="15" customHeight="1">
      <c r="A324" s="43"/>
      <c r="B324" s="58"/>
      <c r="C324" s="58"/>
      <c r="D324" s="50"/>
      <c r="E324" s="50"/>
      <c r="F324" s="50"/>
      <c r="G324" s="50"/>
      <c r="H324" s="44"/>
    </row>
    <row r="325" spans="1:8" s="45" customFormat="1" ht="15" customHeight="1">
      <c r="A325" s="31" t="s">
        <v>3</v>
      </c>
      <c r="B325" s="42"/>
      <c r="C325" s="42"/>
      <c r="D325" s="35"/>
      <c r="E325" s="35"/>
      <c r="F325" s="35"/>
      <c r="G325" s="35"/>
      <c r="H325" s="44"/>
    </row>
    <row r="326" spans="1:8" s="33" customFormat="1" ht="15" customHeight="1">
      <c r="A326" s="37"/>
      <c r="B326" s="46" t="s">
        <v>4</v>
      </c>
      <c r="C326" s="46" t="s">
        <v>5</v>
      </c>
      <c r="D326" s="32" t="s">
        <v>6</v>
      </c>
      <c r="E326" s="32" t="s">
        <v>7</v>
      </c>
      <c r="F326" s="32" t="s">
        <v>8</v>
      </c>
      <c r="G326" s="32" t="s">
        <v>9</v>
      </c>
      <c r="H326" s="31" t="s">
        <v>141</v>
      </c>
    </row>
    <row r="327" spans="1:8" ht="15" customHeight="1">
      <c r="A327" s="34" t="s">
        <v>94</v>
      </c>
      <c r="B327" s="35"/>
      <c r="C327" s="35"/>
      <c r="D327" s="35"/>
      <c r="E327" s="35"/>
      <c r="F327" s="35"/>
      <c r="G327" s="35"/>
      <c r="H327" s="40"/>
    </row>
    <row r="328" spans="1:8" ht="15" customHeight="1">
      <c r="A328" s="37" t="s">
        <v>95</v>
      </c>
      <c r="B328" s="50">
        <v>728</v>
      </c>
      <c r="C328" s="50">
        <v>578</v>
      </c>
      <c r="D328" s="50">
        <v>130</v>
      </c>
      <c r="E328" s="50">
        <v>600</v>
      </c>
      <c r="F328" s="50">
        <v>20</v>
      </c>
      <c r="G328" s="50">
        <v>8</v>
      </c>
      <c r="H328" s="40">
        <f>SUM(B328:G328)</f>
        <v>2064</v>
      </c>
    </row>
    <row r="329" spans="1:8" ht="15" customHeight="1">
      <c r="A329" s="37" t="s">
        <v>96</v>
      </c>
      <c r="B329" s="50">
        <v>2049</v>
      </c>
      <c r="C329" s="39">
        <v>21940</v>
      </c>
      <c r="D329" s="50">
        <v>4737</v>
      </c>
      <c r="E329" s="50">
        <v>24910</v>
      </c>
      <c r="F329" s="50">
        <v>813</v>
      </c>
      <c r="G329" s="50">
        <v>1896</v>
      </c>
      <c r="H329" s="40">
        <f>SUM(B329:G329)</f>
        <v>56345</v>
      </c>
    </row>
    <row r="330" spans="1:8" ht="15" customHeight="1">
      <c r="A330" s="37" t="s">
        <v>97</v>
      </c>
      <c r="B330" s="50">
        <v>829</v>
      </c>
      <c r="C330" s="50">
        <v>3837</v>
      </c>
      <c r="D330" s="50">
        <v>216</v>
      </c>
      <c r="E330" s="50">
        <v>3740</v>
      </c>
      <c r="F330" s="50">
        <v>26</v>
      </c>
      <c r="G330" s="50">
        <v>81</v>
      </c>
      <c r="H330" s="40">
        <f>SUM(B330:G330)</f>
        <v>8729</v>
      </c>
    </row>
    <row r="331" spans="1:8" ht="15" customHeight="1">
      <c r="A331" s="37" t="s">
        <v>98</v>
      </c>
      <c r="B331" s="50">
        <v>967400</v>
      </c>
      <c r="C331" s="50">
        <f>C330*692</f>
        <v>2655204</v>
      </c>
      <c r="D331" s="50">
        <v>140400</v>
      </c>
      <c r="E331" s="50">
        <f>E330*692</f>
        <v>2588080</v>
      </c>
      <c r="F331" s="50">
        <f>F330*692</f>
        <v>17992</v>
      </c>
      <c r="G331" s="50">
        <f>G330*692</f>
        <v>56052</v>
      </c>
      <c r="H331" s="40">
        <f>SUM(B331:G331)</f>
        <v>6425128</v>
      </c>
    </row>
    <row r="332" spans="1:8" ht="15" customHeight="1">
      <c r="A332" s="37" t="s">
        <v>99</v>
      </c>
      <c r="B332" s="50">
        <v>483307</v>
      </c>
      <c r="C332" s="50">
        <f>C330*346</f>
        <v>1327602</v>
      </c>
      <c r="D332" s="50">
        <v>91260</v>
      </c>
      <c r="E332" s="50">
        <f>E330*346</f>
        <v>1294040</v>
      </c>
      <c r="F332" s="50">
        <f>F330*346</f>
        <v>8996</v>
      </c>
      <c r="G332" s="50">
        <f>G330*346</f>
        <v>28026</v>
      </c>
      <c r="H332" s="40">
        <f>SUM(B332:G332)</f>
        <v>3233231</v>
      </c>
    </row>
    <row r="333" spans="1:8" ht="15" customHeight="1">
      <c r="A333" s="37"/>
      <c r="B333" s="50"/>
      <c r="C333" s="50"/>
      <c r="D333" s="50"/>
      <c r="E333" s="50"/>
      <c r="F333" s="50"/>
      <c r="G333" s="50"/>
      <c r="H333" s="40"/>
    </row>
    <row r="334" spans="1:8" ht="15" customHeight="1">
      <c r="A334" s="34" t="s">
        <v>100</v>
      </c>
      <c r="C334" s="50"/>
      <c r="D334" s="50"/>
      <c r="E334" s="50"/>
      <c r="F334" s="50"/>
      <c r="G334" s="50"/>
      <c r="H334" s="40"/>
    </row>
    <row r="335" spans="1:8" ht="15" customHeight="1">
      <c r="A335" s="37" t="s">
        <v>11</v>
      </c>
      <c r="B335" s="50">
        <v>733824</v>
      </c>
      <c r="C335" s="50">
        <v>582624</v>
      </c>
      <c r="D335" s="50">
        <v>327600</v>
      </c>
      <c r="E335" s="50">
        <f>SUM(E336:E337)</f>
        <v>3884020</v>
      </c>
      <c r="F335" s="50">
        <v>37800</v>
      </c>
      <c r="G335" s="50">
        <f>G336+G337</f>
        <v>14400</v>
      </c>
      <c r="H335" s="40">
        <f>SUM(B335:G335)</f>
        <v>5580268</v>
      </c>
    </row>
    <row r="336" spans="1:8" ht="15" customHeight="1">
      <c r="A336" s="37" t="s">
        <v>143</v>
      </c>
      <c r="B336" s="50"/>
      <c r="C336" s="50"/>
      <c r="D336" s="50"/>
      <c r="E336" s="50">
        <v>3518910</v>
      </c>
      <c r="F336" s="50"/>
      <c r="G336" s="50"/>
      <c r="H336" s="40">
        <f>SUM(B336:G336)</f>
        <v>3518910</v>
      </c>
    </row>
    <row r="337" spans="1:8" ht="15" customHeight="1">
      <c r="A337" s="37" t="s">
        <v>144</v>
      </c>
      <c r="B337" s="50">
        <v>733824</v>
      </c>
      <c r="C337" s="50">
        <v>582624</v>
      </c>
      <c r="D337" s="50">
        <v>327600</v>
      </c>
      <c r="E337" s="50">
        <v>365110</v>
      </c>
      <c r="F337" s="50">
        <v>37800</v>
      </c>
      <c r="G337" s="50">
        <v>14400</v>
      </c>
      <c r="H337" s="40">
        <f>SUM(B337:G337)</f>
        <v>2061358</v>
      </c>
    </row>
    <row r="338" spans="1:8" ht="15" customHeight="1">
      <c r="A338" s="37"/>
      <c r="B338" s="50"/>
      <c r="C338" s="50"/>
      <c r="D338" s="38"/>
      <c r="E338" s="38"/>
      <c r="F338" s="38"/>
      <c r="G338" s="38"/>
      <c r="H338" s="40"/>
    </row>
    <row r="339" spans="1:8" ht="15" customHeight="1">
      <c r="A339" s="34" t="s">
        <v>101</v>
      </c>
      <c r="B339" s="50"/>
      <c r="C339" s="50"/>
      <c r="D339" s="50"/>
      <c r="E339" s="50"/>
      <c r="F339" s="50"/>
      <c r="G339" s="50"/>
      <c r="H339" s="40"/>
    </row>
    <row r="340" spans="1:8" ht="15" customHeight="1">
      <c r="A340" s="37" t="s">
        <v>102</v>
      </c>
      <c r="B340" s="50"/>
      <c r="C340" s="41">
        <f>C341*C342</f>
        <v>47925</v>
      </c>
      <c r="D340" s="41">
        <f>D341*D342</f>
        <v>1600</v>
      </c>
      <c r="E340" s="41">
        <f>E341*E342</f>
        <v>43410</v>
      </c>
      <c r="F340" s="41"/>
      <c r="G340" s="41">
        <f>G341*G342</f>
        <v>2880</v>
      </c>
      <c r="H340" s="40">
        <f>SUM(B340:G340)</f>
        <v>95815</v>
      </c>
    </row>
    <row r="341" spans="1:8" ht="15" customHeight="1">
      <c r="A341" s="37" t="s">
        <v>103</v>
      </c>
      <c r="B341" s="50"/>
      <c r="C341" s="50">
        <v>675</v>
      </c>
      <c r="D341" s="50">
        <v>40</v>
      </c>
      <c r="E341" s="50">
        <v>600</v>
      </c>
      <c r="F341" s="50"/>
      <c r="G341" s="50">
        <v>48</v>
      </c>
      <c r="H341" s="40">
        <f>SUM(B341:G341)</f>
        <v>1363</v>
      </c>
    </row>
    <row r="342" spans="1:8" ht="15" customHeight="1">
      <c r="A342" s="37" t="s">
        <v>104</v>
      </c>
      <c r="B342" s="50"/>
      <c r="C342" s="50">
        <v>71</v>
      </c>
      <c r="D342" s="50">
        <v>40</v>
      </c>
      <c r="E342" s="50">
        <v>72.35</v>
      </c>
      <c r="F342" s="50"/>
      <c r="G342" s="50">
        <v>60</v>
      </c>
      <c r="H342" s="40">
        <f>SUM(B342:G342)</f>
        <v>243.35</v>
      </c>
    </row>
    <row r="343" spans="1:8" ht="15" customHeight="1">
      <c r="A343" s="37"/>
      <c r="B343" s="50"/>
      <c r="C343" s="50"/>
      <c r="D343" s="50"/>
      <c r="E343" s="50"/>
      <c r="F343" s="50"/>
      <c r="G343" s="50"/>
      <c r="H343" s="40"/>
    </row>
    <row r="344" spans="1:8" ht="15" customHeight="1">
      <c r="A344" s="37"/>
      <c r="B344" s="50"/>
      <c r="C344" s="39"/>
      <c r="D344" s="38"/>
      <c r="E344" s="38"/>
      <c r="F344" s="38"/>
      <c r="G344" s="38"/>
      <c r="H344" s="40"/>
    </row>
    <row r="345" spans="1:8" ht="15" customHeight="1">
      <c r="A345" s="34" t="s">
        <v>105</v>
      </c>
      <c r="B345" s="50"/>
      <c r="C345" s="50"/>
      <c r="D345" s="50"/>
      <c r="E345" s="50"/>
      <c r="F345" s="50"/>
      <c r="G345" s="50"/>
      <c r="H345" s="40"/>
    </row>
    <row r="346" spans="1:8" ht="15" customHeight="1">
      <c r="A346" s="37" t="s">
        <v>106</v>
      </c>
      <c r="B346" s="50">
        <v>2143</v>
      </c>
      <c r="C346" s="50">
        <v>8879</v>
      </c>
      <c r="D346" s="50">
        <v>1211</v>
      </c>
      <c r="E346" s="50">
        <v>4857</v>
      </c>
      <c r="F346" s="50">
        <v>791</v>
      </c>
      <c r="G346" s="50">
        <v>158</v>
      </c>
      <c r="H346" s="40">
        <f>SUM(B346:G346)</f>
        <v>18039</v>
      </c>
    </row>
    <row r="347" spans="1:8" ht="15" customHeight="1">
      <c r="A347" s="37" t="s">
        <v>97</v>
      </c>
      <c r="B347" s="50">
        <v>1107</v>
      </c>
      <c r="C347" s="50">
        <v>8341</v>
      </c>
      <c r="D347" s="50">
        <v>300</v>
      </c>
      <c r="E347" s="50">
        <v>6415</v>
      </c>
      <c r="F347" s="50">
        <v>140</v>
      </c>
      <c r="G347" s="50">
        <v>922</v>
      </c>
      <c r="H347" s="40">
        <f>SUM(B347:G347)</f>
        <v>17225</v>
      </c>
    </row>
    <row r="348" spans="1:8" ht="15" customHeight="1">
      <c r="A348" s="37" t="s">
        <v>98</v>
      </c>
      <c r="B348" s="50">
        <v>553500</v>
      </c>
      <c r="C348" s="50">
        <f>C347*189</f>
        <v>1576449</v>
      </c>
      <c r="D348" s="50">
        <v>64500</v>
      </c>
      <c r="E348" s="50">
        <f>E347*189</f>
        <v>1212435</v>
      </c>
      <c r="F348" s="50">
        <f>F347*189</f>
        <v>26460</v>
      </c>
      <c r="G348" s="50">
        <f>G347*189</f>
        <v>174258</v>
      </c>
      <c r="H348" s="40">
        <f>SUM(B348:G348)</f>
        <v>3607602</v>
      </c>
    </row>
    <row r="349" spans="1:8" ht="15" customHeight="1">
      <c r="A349" s="37" t="s">
        <v>99</v>
      </c>
      <c r="B349" s="50">
        <v>370845</v>
      </c>
      <c r="C349" s="50">
        <f>C347*126</f>
        <v>1050966</v>
      </c>
      <c r="D349" s="50">
        <v>38700</v>
      </c>
      <c r="E349" s="50">
        <f>E347*126</f>
        <v>808290</v>
      </c>
      <c r="F349" s="50">
        <f>F347*126</f>
        <v>17640</v>
      </c>
      <c r="G349" s="50">
        <f>G347*126</f>
        <v>116172</v>
      </c>
      <c r="H349" s="40">
        <f>SUM(B349:G349)</f>
        <v>2402613</v>
      </c>
    </row>
    <row r="350" spans="1:8" ht="15" customHeight="1">
      <c r="A350" s="37"/>
      <c r="B350" s="50"/>
      <c r="C350" s="38"/>
      <c r="D350" s="50"/>
      <c r="E350" s="38"/>
      <c r="F350" s="38"/>
      <c r="G350" s="38"/>
      <c r="H350" s="40"/>
    </row>
    <row r="351" spans="1:8" ht="15" customHeight="1">
      <c r="A351" s="34" t="s">
        <v>165</v>
      </c>
      <c r="B351" s="39"/>
      <c r="C351" s="39"/>
      <c r="D351" s="39"/>
      <c r="E351" s="39"/>
      <c r="F351" s="39"/>
      <c r="G351" s="39"/>
      <c r="H351" s="39"/>
    </row>
    <row r="352" spans="1:8" ht="15" customHeight="1">
      <c r="A352" s="37" t="s">
        <v>166</v>
      </c>
      <c r="B352" s="50">
        <v>255</v>
      </c>
      <c r="C352" s="38">
        <v>1554</v>
      </c>
      <c r="D352" s="50">
        <v>423</v>
      </c>
      <c r="E352" s="38">
        <v>1672</v>
      </c>
      <c r="F352" s="38">
        <v>149</v>
      </c>
      <c r="G352" s="38"/>
      <c r="H352" s="40">
        <f>SUM(B352:G352)</f>
        <v>4053</v>
      </c>
    </row>
    <row r="353" spans="1:8" ht="15" customHeight="1">
      <c r="A353" s="37" t="s">
        <v>97</v>
      </c>
      <c r="B353" s="50"/>
      <c r="C353" s="38"/>
      <c r="D353" s="50"/>
      <c r="E353" s="38"/>
      <c r="F353" s="38"/>
      <c r="G353" s="38"/>
      <c r="H353" s="40"/>
    </row>
    <row r="354" spans="1:8" ht="15" customHeight="1">
      <c r="A354" s="37" t="s">
        <v>98</v>
      </c>
      <c r="B354" s="50"/>
      <c r="C354" s="38"/>
      <c r="D354" s="50"/>
      <c r="E354" s="38"/>
      <c r="F354" s="38"/>
      <c r="G354" s="38"/>
      <c r="H354" s="40"/>
    </row>
    <row r="355" spans="1:8" ht="15" customHeight="1">
      <c r="A355" s="37" t="s">
        <v>99</v>
      </c>
      <c r="B355" s="50"/>
      <c r="C355" s="38"/>
      <c r="D355" s="50"/>
      <c r="E355" s="38"/>
      <c r="F355" s="38"/>
      <c r="G355" s="38"/>
      <c r="H355" s="40"/>
    </row>
    <row r="356" spans="1:8" ht="15" customHeight="1">
      <c r="A356" s="37"/>
      <c r="B356" s="50"/>
      <c r="C356" s="38"/>
      <c r="D356" s="50"/>
      <c r="E356" s="38"/>
      <c r="F356" s="38"/>
      <c r="G356" s="38"/>
      <c r="H356" s="40"/>
    </row>
    <row r="357" spans="1:8" ht="15" customHeight="1">
      <c r="A357" s="34" t="s">
        <v>107</v>
      </c>
      <c r="B357" s="38"/>
      <c r="C357" s="50"/>
      <c r="D357" s="50"/>
      <c r="E357" s="50"/>
      <c r="F357" s="50"/>
      <c r="G357" s="50"/>
      <c r="H357" s="40"/>
    </row>
    <row r="358" spans="1:8" ht="15" customHeight="1">
      <c r="A358" s="37"/>
      <c r="B358" s="50"/>
      <c r="C358" s="50"/>
      <c r="D358" s="50"/>
      <c r="E358" s="50"/>
      <c r="F358" s="50"/>
      <c r="G358" s="50"/>
      <c r="H358" s="40"/>
    </row>
    <row r="359" spans="1:9" ht="15" customHeight="1">
      <c r="A359" s="37" t="s">
        <v>155</v>
      </c>
      <c r="B359" s="50"/>
      <c r="C359" s="50">
        <v>2048095</v>
      </c>
      <c r="D359" s="38"/>
      <c r="E359" s="50">
        <v>4281113</v>
      </c>
      <c r="F359" s="50"/>
      <c r="G359" s="50"/>
      <c r="H359" s="39">
        <f>SUM(B359:G359)</f>
        <v>6329208</v>
      </c>
      <c r="I359" s="1" t="s">
        <v>171</v>
      </c>
    </row>
    <row r="360" spans="1:8" ht="15" customHeight="1">
      <c r="A360" s="37" t="s">
        <v>156</v>
      </c>
      <c r="B360" s="50">
        <v>1038836</v>
      </c>
      <c r="C360" s="50">
        <v>102948</v>
      </c>
      <c r="D360" s="50">
        <v>37500</v>
      </c>
      <c r="E360" s="50">
        <v>278887</v>
      </c>
      <c r="F360" s="38">
        <v>1000</v>
      </c>
      <c r="G360" s="38">
        <v>6985</v>
      </c>
      <c r="H360" s="39">
        <f aca="true" t="shared" si="18" ref="H360:H367">SUM(B360:G360)</f>
        <v>1466156</v>
      </c>
    </row>
    <row r="361" spans="1:8" s="22" customFormat="1" ht="15" customHeight="1">
      <c r="A361" s="36" t="s">
        <v>157</v>
      </c>
      <c r="B361" s="67">
        <v>1038836</v>
      </c>
      <c r="C361" s="67">
        <f>SUM(C359:C360)</f>
        <v>2151043</v>
      </c>
      <c r="D361" s="67">
        <v>37500</v>
      </c>
      <c r="E361" s="67">
        <f>SUM(E359:E360)</f>
        <v>4560000</v>
      </c>
      <c r="F361" s="70">
        <v>1000</v>
      </c>
      <c r="G361" s="70">
        <v>6985</v>
      </c>
      <c r="H361" s="40">
        <f t="shared" si="18"/>
        <v>7795364</v>
      </c>
    </row>
    <row r="362" spans="1:8" ht="15" customHeight="1">
      <c r="A362" s="1" t="s">
        <v>163</v>
      </c>
      <c r="B362" s="39"/>
      <c r="C362" s="38">
        <v>9815718</v>
      </c>
      <c r="D362" s="50"/>
      <c r="E362" s="38">
        <v>18784173</v>
      </c>
      <c r="F362" s="38"/>
      <c r="G362" s="38"/>
      <c r="H362" s="39">
        <f t="shared" si="18"/>
        <v>28599891</v>
      </c>
    </row>
    <row r="363" spans="1:8" ht="15" customHeight="1">
      <c r="A363" s="37" t="s">
        <v>162</v>
      </c>
      <c r="B363" s="39">
        <v>4576927</v>
      </c>
      <c r="C363" s="38">
        <v>473560</v>
      </c>
      <c r="D363" s="50">
        <v>187500</v>
      </c>
      <c r="E363" s="38">
        <v>4015827</v>
      </c>
      <c r="F363" s="38">
        <v>4500</v>
      </c>
      <c r="G363" s="38">
        <v>41910</v>
      </c>
      <c r="H363" s="39">
        <f t="shared" si="18"/>
        <v>9300224</v>
      </c>
    </row>
    <row r="364" spans="1:8" s="22" customFormat="1" ht="15" customHeight="1">
      <c r="A364" s="36" t="s">
        <v>158</v>
      </c>
      <c r="B364" s="40">
        <v>4573927</v>
      </c>
      <c r="C364" s="70">
        <f>SUM(C362:C363)</f>
        <v>10289278</v>
      </c>
      <c r="D364" s="67">
        <v>187500</v>
      </c>
      <c r="E364" s="70">
        <f>SUM(E362:E363)</f>
        <v>22800000</v>
      </c>
      <c r="F364" s="70">
        <v>4500</v>
      </c>
      <c r="G364" s="70">
        <v>41910</v>
      </c>
      <c r="H364" s="40">
        <f t="shared" si="18"/>
        <v>37897115</v>
      </c>
    </row>
    <row r="365" spans="1:8" ht="15" customHeight="1">
      <c r="A365" s="37" t="s">
        <v>159</v>
      </c>
      <c r="B365" s="39"/>
      <c r="C365" s="38">
        <v>7660322</v>
      </c>
      <c r="D365" s="50"/>
      <c r="E365" s="38">
        <v>14961461</v>
      </c>
      <c r="F365" s="38"/>
      <c r="G365" s="38"/>
      <c r="H365" s="39">
        <f t="shared" si="18"/>
        <v>22621783</v>
      </c>
    </row>
    <row r="366" spans="1:8" ht="15" customHeight="1">
      <c r="A366" s="37" t="s">
        <v>160</v>
      </c>
      <c r="B366" s="39">
        <v>3532042</v>
      </c>
      <c r="C366" s="38">
        <v>370612</v>
      </c>
      <c r="D366" s="50">
        <v>131250</v>
      </c>
      <c r="E366" s="38">
        <v>3278539</v>
      </c>
      <c r="F366" s="38">
        <v>3500</v>
      </c>
      <c r="G366" s="38">
        <v>27940</v>
      </c>
      <c r="H366" s="39">
        <f t="shared" si="18"/>
        <v>7343883</v>
      </c>
    </row>
    <row r="367" spans="1:8" s="22" customFormat="1" ht="15" customHeight="1">
      <c r="A367" s="36" t="s">
        <v>161</v>
      </c>
      <c r="B367" s="40">
        <v>3532042</v>
      </c>
      <c r="C367" s="70">
        <f>SUM(C365:C366)</f>
        <v>8030934</v>
      </c>
      <c r="D367" s="67">
        <v>131250</v>
      </c>
      <c r="E367" s="70">
        <f>SUM(E365:E366)</f>
        <v>18240000</v>
      </c>
      <c r="F367" s="70">
        <v>3500</v>
      </c>
      <c r="G367" s="70">
        <v>27940</v>
      </c>
      <c r="H367" s="40">
        <f t="shared" si="18"/>
        <v>29965666</v>
      </c>
    </row>
    <row r="368" spans="1:8" ht="15" customHeight="1">
      <c r="A368" s="34" t="s">
        <v>109</v>
      </c>
      <c r="B368" s="50"/>
      <c r="C368" s="50"/>
      <c r="D368" s="50"/>
      <c r="E368" s="38"/>
      <c r="F368" s="50"/>
      <c r="G368" s="38"/>
      <c r="H368" s="40"/>
    </row>
    <row r="369" spans="1:8" ht="15" customHeight="1">
      <c r="A369" s="37" t="s">
        <v>110</v>
      </c>
      <c r="B369" s="50">
        <v>375433</v>
      </c>
      <c r="C369" s="50">
        <v>276030</v>
      </c>
      <c r="D369" s="50">
        <v>93750</v>
      </c>
      <c r="E369" s="50">
        <v>1500000</v>
      </c>
      <c r="F369" s="50"/>
      <c r="G369" s="50">
        <v>18250</v>
      </c>
      <c r="H369" s="40">
        <f>SUM(B369:G369)</f>
        <v>2263463</v>
      </c>
    </row>
    <row r="370" spans="1:8" ht="15" customHeight="1">
      <c r="A370" s="37" t="s">
        <v>111</v>
      </c>
      <c r="B370" s="50">
        <v>4407996</v>
      </c>
      <c r="C370" s="50">
        <v>3312360</v>
      </c>
      <c r="D370" s="50">
        <v>1125000</v>
      </c>
      <c r="E370" s="50">
        <v>16646412</v>
      </c>
      <c r="F370" s="50"/>
      <c r="G370" s="50">
        <v>219000</v>
      </c>
      <c r="H370" s="40">
        <f>SUM(B370:G370)</f>
        <v>25710768</v>
      </c>
    </row>
    <row r="371" spans="1:8" ht="15" customHeight="1">
      <c r="A371" s="37"/>
      <c r="B371" s="39"/>
      <c r="C371" s="38"/>
      <c r="E371" s="56"/>
      <c r="F371" s="50"/>
      <c r="G371" s="38"/>
      <c r="H371" s="40"/>
    </row>
    <row r="372" spans="1:8" ht="15" customHeight="1">
      <c r="A372" s="34" t="s">
        <v>112</v>
      </c>
      <c r="B372" s="50"/>
      <c r="C372" s="50"/>
      <c r="D372" s="50"/>
      <c r="E372" s="50"/>
      <c r="F372" s="50"/>
      <c r="G372" s="50"/>
      <c r="H372" s="40"/>
    </row>
    <row r="373" spans="1:8" ht="15" customHeight="1">
      <c r="A373" s="37" t="s">
        <v>113</v>
      </c>
      <c r="B373" s="50"/>
      <c r="C373" s="50"/>
      <c r="D373" s="50">
        <v>235</v>
      </c>
      <c r="E373" s="50">
        <v>27455</v>
      </c>
      <c r="F373" s="50"/>
      <c r="G373" s="50">
        <v>490</v>
      </c>
      <c r="H373" s="40">
        <f>SUM(B373:G373)</f>
        <v>28180</v>
      </c>
    </row>
    <row r="374" spans="1:8" ht="15" customHeight="1">
      <c r="A374" s="37" t="s">
        <v>99</v>
      </c>
      <c r="B374" s="50"/>
      <c r="C374" s="50"/>
      <c r="D374" s="50">
        <v>1880</v>
      </c>
      <c r="E374" s="50">
        <v>362406</v>
      </c>
      <c r="F374" s="50"/>
      <c r="G374" s="50">
        <v>4410</v>
      </c>
      <c r="H374" s="40">
        <f>SUM(B374:G374)</f>
        <v>368696</v>
      </c>
    </row>
    <row r="375" spans="1:8" ht="15" customHeight="1">
      <c r="A375" s="37" t="s">
        <v>108</v>
      </c>
      <c r="B375" s="50"/>
      <c r="C375" s="50"/>
      <c r="D375" s="50">
        <v>8</v>
      </c>
      <c r="E375" s="50">
        <v>13.2</v>
      </c>
      <c r="F375" s="50"/>
      <c r="G375" s="20">
        <v>9</v>
      </c>
      <c r="H375" s="40">
        <f>AVERAGE(D375:E375,G375)</f>
        <v>10.066666666666666</v>
      </c>
    </row>
    <row r="376" spans="1:8" ht="15" customHeight="1">
      <c r="A376" s="37"/>
      <c r="B376" s="50"/>
      <c r="C376" s="50"/>
      <c r="D376" s="50"/>
      <c r="E376" s="50"/>
      <c r="F376" s="50"/>
      <c r="G376" s="50"/>
      <c r="H376" s="40"/>
    </row>
    <row r="377" spans="1:8" ht="15" customHeight="1">
      <c r="A377" s="59" t="s">
        <v>167</v>
      </c>
      <c r="B377" s="35"/>
      <c r="C377" s="35"/>
      <c r="D377" s="35"/>
      <c r="E377" s="35"/>
      <c r="F377" s="35"/>
      <c r="G377" s="35"/>
      <c r="H377" s="40"/>
    </row>
    <row r="378" spans="1:8" ht="15" customHeight="1">
      <c r="A378" s="59" t="s">
        <v>168</v>
      </c>
      <c r="B378" s="35"/>
      <c r="C378" s="35"/>
      <c r="D378" s="35"/>
      <c r="E378" s="35"/>
      <c r="F378" s="35"/>
      <c r="G378" s="35"/>
      <c r="H378" s="40"/>
    </row>
    <row r="379" spans="1:8" ht="15" customHeight="1">
      <c r="A379" s="59" t="s">
        <v>169</v>
      </c>
      <c r="B379" s="35"/>
      <c r="C379" s="35"/>
      <c r="D379" s="35"/>
      <c r="E379" s="35"/>
      <c r="F379" s="35"/>
      <c r="G379" s="35"/>
      <c r="H379" s="40"/>
    </row>
    <row r="380" spans="1:8" ht="15" customHeight="1">
      <c r="A380" s="59" t="s">
        <v>170</v>
      </c>
      <c r="B380" s="35"/>
      <c r="C380" s="35"/>
      <c r="D380" s="35"/>
      <c r="E380" s="35"/>
      <c r="F380" s="35"/>
      <c r="G380" s="35"/>
      <c r="H380" s="40"/>
    </row>
    <row r="381" spans="1:8" ht="15" customHeight="1">
      <c r="A381" s="5"/>
      <c r="B381" s="6"/>
      <c r="C381" s="6"/>
      <c r="D381" s="6"/>
      <c r="E381" s="6"/>
      <c r="F381" s="6"/>
      <c r="G381" s="6"/>
      <c r="H381" s="21"/>
    </row>
  </sheetData>
  <printOptions/>
  <pageMargins left="0.25" right="0" top="0.5" bottom="0" header="0" footer="0"/>
  <pageSetup horizontalDpi="300" verticalDpi="300" orientation="portrait" scale="85" r:id="rId1"/>
  <rowBreaks count="1" manualBreakCount="1"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Ministry of Agriculture</cp:lastModifiedBy>
  <cp:lastPrinted>2002-06-27T21:36:45Z</cp:lastPrinted>
  <dcterms:created xsi:type="dcterms:W3CDTF">1999-12-15T16:18:39Z</dcterms:created>
  <dcterms:modified xsi:type="dcterms:W3CDTF">2002-06-27T21:37:29Z</dcterms:modified>
  <cp:category/>
  <cp:version/>
  <cp:contentType/>
  <cp:contentStatus/>
</cp:coreProperties>
</file>