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5745" activeTab="0"/>
  </bookViews>
  <sheets>
    <sheet name="Productinstats08" sheetId="1" r:id="rId1"/>
    <sheet name="productionstats08bargraph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<sst xmlns="http://schemas.openxmlformats.org/spreadsheetml/2006/main" count="465" uniqueCount="227">
  <si>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</si>
  <si>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</si>
  <si>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</si>
  <si>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</si>
  <si>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</si>
  <si>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</si>
  <si>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</si>
  <si>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</si>
  <si>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</si>
  <si>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</si>
  <si>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</si>
  <si>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</si>
  <si>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</si>
  <si>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</si>
  <si>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</si>
  <si>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</si>
  <si>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</si>
  <si>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</si>
  <si>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</si>
  <si>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</si>
  <si>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</si>
  <si>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</si>
  <si>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</si>
  <si>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</si>
  <si>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</si>
  <si>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</si>
  <si>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</si>
  <si>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</si>
  <si>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</si>
  <si>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</si>
  <si>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</si>
  <si>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</si>
  <si>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</si>
  <si>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</si>
  <si>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</si>
  <si>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</si>
  <si>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</si>
  <si>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</si>
  <si>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</si>
  <si>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</si>
  <si>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</si>
  <si>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</si>
  <si>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</si>
  <si>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</si>
  <si>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</si>
  <si>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</si>
  <si>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</si>
  <si>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</si>
  <si>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</si>
  <si>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</si>
  <si>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</si>
  <si>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</si>
  <si>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</si>
  <si>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</si>
  <si>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</si>
  <si>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</si>
  <si>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</si>
  <si>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</si>
  <si>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</si>
  <si>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</si>
  <si>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</si>
  <si>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</si>
  <si>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</si>
  <si>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</si>
  <si>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</si>
  <si>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</si>
  <si>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</si>
  <si>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</si>
  <si>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</si>
  <si>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</si>
  <si>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</si>
  <si>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</si>
  <si>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</si>
  <si>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</si>
  <si>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</si>
  <si>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</si>
  <si>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</si>
  <si>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</si>
  <si>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</si>
  <si>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</si>
  <si>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</si>
  <si>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</si>
  <si>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</si>
  <si>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</si>
  <si>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</si>
  <si>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</si>
  <si>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</si>
  <si>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</si>
  <si>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</si>
  <si>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</si>
  <si>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</si>
  <si>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</si>
  <si>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</si>
  <si>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</si>
  <si>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</si>
  <si>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</si>
  <si>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</si>
  <si>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</si>
  <si>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</si>
  <si>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</si>
  <si>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</si>
  <si>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</si>
  <si>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t>Production (lbs)</t>
  </si>
  <si>
    <t>Acres</t>
  </si>
  <si>
    <t>Nutmeg</t>
  </si>
  <si>
    <t>Craboo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</si>
  <si>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</si>
  <si>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</si>
  <si>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</si>
  <si>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</si>
  <si>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</si>
  <si>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</si>
  <si>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</si>
  <si>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</si>
  <si>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</si>
  <si>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</si>
  <si>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</si>
  <si>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</si>
  <si>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</si>
  <si>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</si>
  <si>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</si>
  <si>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</si>
  <si>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</si>
  <si>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</si>
  <si>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</si>
  <si>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</si>
  <si>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</si>
  <si>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 xml:space="preserve">Total 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</si>
  <si>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</si>
  <si>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</si>
  <si>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</si>
  <si>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</si>
  <si>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</si>
  <si>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</si>
  <si>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</si>
  <si>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</si>
  <si>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</si>
  <si>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</si>
  <si>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</si>
  <si>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</si>
  <si>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</si>
  <si>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</si>
  <si>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Sweet Corn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</si>
  <si>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</si>
  <si>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</si>
  <si>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</si>
  <si>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</si>
  <si>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</si>
  <si>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</si>
  <si>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</si>
  <si>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</si>
  <si>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</si>
  <si>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</si>
  <si>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</si>
  <si>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</si>
  <si>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</si>
  <si>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</si>
  <si>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</si>
  <si>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</si>
  <si>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</si>
  <si>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</si>
  <si>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</si>
  <si>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</si>
  <si>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</si>
  <si>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</si>
  <si>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</si>
  <si>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</si>
  <si>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</si>
  <si>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</si>
  <si>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</si>
  <si>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</si>
  <si>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</si>
  <si>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</si>
  <si>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</si>
  <si>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</si>
  <si>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</si>
  <si>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</si>
  <si>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</si>
  <si>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</si>
  <si>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</si>
  <si>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</si>
  <si>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5.     LIVESTOCK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</si>
  <si>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</si>
  <si>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</si>
  <si>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</si>
  <si>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</si>
  <si>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</si>
  <si>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</si>
  <si>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</si>
  <si>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</si>
  <si>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</si>
  <si>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</si>
  <si>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</si>
  <si>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</si>
  <si>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</si>
  <si>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</si>
  <si>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</si>
  <si>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</si>
  <si>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</si>
  <si>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</si>
  <si>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Acres Harvested</t>
  </si>
  <si>
    <t>Acres harvested</t>
  </si>
  <si>
    <t>Note: Livestock Statistics are from DAC Report</t>
  </si>
  <si>
    <t>PERIOD:</t>
  </si>
  <si>
    <t>Total  Production (bunches)</t>
  </si>
  <si>
    <t>BANANA (Exports  bxs) (all sizes bxs)</t>
  </si>
  <si>
    <t>BANANA (Production Bxs) (40 lbs)</t>
  </si>
  <si>
    <t>Purchased by processor</t>
  </si>
  <si>
    <t>Production (bunches)</t>
  </si>
  <si>
    <t>PINTO BEANS</t>
  </si>
  <si>
    <t>Other Village</t>
  </si>
  <si>
    <t>AGRICULTURAL PRODUCTION STATISTICS FOR 2008</t>
  </si>
  <si>
    <t>Prelimi. Estim.</t>
  </si>
  <si>
    <t>Exported</t>
  </si>
  <si>
    <r>
      <t xml:space="preserve">        </t>
    </r>
    <r>
      <rPr>
        <b/>
        <u val="single"/>
        <sz val="9"/>
        <rFont val="Times New Roman"/>
        <family val="1"/>
      </rPr>
      <t>PRODUCT CATEGORIES</t>
    </r>
  </si>
  <si>
    <t xml:space="preserve">percentage </t>
  </si>
  <si>
    <t>change</t>
  </si>
  <si>
    <t>______________________________________________________________________________________________________________________________________________________________________</t>
  </si>
  <si>
    <t>Corn</t>
  </si>
  <si>
    <t>Beans</t>
  </si>
  <si>
    <t>_____________________________________________________________________________________________________________________________________________________________</t>
  </si>
  <si>
    <t>VEGETABLE</t>
  </si>
  <si>
    <t>Root Crop</t>
  </si>
  <si>
    <t>Tree crops and other fruits</t>
  </si>
  <si>
    <t>CATTLE *    Adjusted (slaug)</t>
  </si>
  <si>
    <t>PIGS**    Adjusted (slaugh)</t>
  </si>
  <si>
    <t>5/05/09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</si>
</sst>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_(* #,##0.0_);_(* \(#,##0.0\);_(* &quot;-&quot;??_);_(@_)"/>
    <numFmt numFmtId="168" formatCode="_(* #,##0_);_(* \(#,##0\);_(* &quot;-&quot;??_);_(@_)"/>
    <numFmt numFmtId="169" formatCode="#,##0.0000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;[Red]#,##0"/>
    <numFmt numFmtId="182" formatCode="#,##0.00000"/>
    <numFmt numFmtId="183" formatCode="#,##0.000000"/>
    <numFmt numFmtId="184" formatCode="#,##0.0000000"/>
    <numFmt numFmtId="185" formatCode="#,##0.00000000"/>
    <numFmt numFmtId="186" formatCode="0.0%"/>
    <numFmt numFmtId="187" formatCode="_(* #,##0.000_);_(* \(#,##0.000\);_(* &quot;-&quot;??_);_(@_)"/>
    <numFmt numFmtId="188" formatCode="_(* #,##0.0000_);_(* \(#,##0.0000\);_(* &quot;-&quot;??_);_(@_)"/>
  </numFmts>
  <fonts count="66">
    <font>
      <sz val="10"/>
      <name val="Arial"/>
      <family val="0"/>
    </font>
    <font>
      <u val="single"/>
      <sz val="5"/>
      <color indexed="36"/>
      <name val="Helv"/>
      <family val="0"/>
    </font>
    <font>
      <u val="single"/>
      <sz val="5"/>
      <color indexed="12"/>
      <name val="Helv"/>
      <family val="0"/>
    </font>
    <font>
      <sz val="10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sz val="8"/>
      <color indexed="53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sz val="9"/>
      <name val="Albertus Medium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9.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8.7"/>
      <color indexed="8"/>
      <name val="Arial"/>
      <family val="0"/>
    </font>
    <font>
      <sz val="9.75"/>
      <color indexed="8"/>
      <name val="Arial"/>
      <family val="0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1.75"/>
      <color indexed="8"/>
      <name val="Arial"/>
      <family val="0"/>
    </font>
    <font>
      <b/>
      <sz val="11.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b/>
      <sz val="11.25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4" fillId="0" borderId="0" xfId="58" applyNumberFormat="1" applyFont="1" applyFill="1" applyBorder="1" applyAlignment="1">
      <alignment horizontal="center"/>
      <protection/>
    </xf>
    <xf numFmtId="3" fontId="5" fillId="0" borderId="0" xfId="58" applyNumberFormat="1" applyFont="1" applyBorder="1" applyAlignment="1">
      <alignment horizontal="left"/>
      <protection/>
    </xf>
    <xf numFmtId="3" fontId="6" fillId="0" borderId="0" xfId="58" applyNumberFormat="1" applyFont="1" applyFill="1" applyBorder="1" applyAlignment="1" applyProtection="1">
      <alignment horizontal="left"/>
      <protection/>
    </xf>
    <xf numFmtId="3" fontId="7" fillId="0" borderId="0" xfId="58" applyNumberFormat="1" applyFont="1" applyBorder="1" applyAlignment="1">
      <alignment horizontal="left"/>
      <protection/>
    </xf>
    <xf numFmtId="3" fontId="5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3" fontId="5" fillId="0" borderId="10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horizontal="center"/>
      <protection/>
    </xf>
    <xf numFmtId="3" fontId="5" fillId="0" borderId="10" xfId="58" applyNumberFormat="1" applyFont="1" applyFill="1" applyBorder="1" applyAlignment="1" applyProtection="1">
      <alignment horizontal="left"/>
      <protection/>
    </xf>
    <xf numFmtId="3" fontId="4" fillId="0" borderId="10" xfId="58" applyNumberFormat="1" applyFont="1" applyFill="1" applyBorder="1" applyAlignment="1" applyProtection="1">
      <alignment horizontal="left"/>
      <protection/>
    </xf>
    <xf numFmtId="3" fontId="4" fillId="0" borderId="10" xfId="58" applyNumberFormat="1" applyFont="1" applyFill="1" applyBorder="1" applyAlignment="1">
      <alignment horizontal="left"/>
      <protection/>
    </xf>
    <xf numFmtId="3" fontId="4" fillId="0" borderId="11" xfId="58" applyNumberFormat="1" applyFont="1" applyFill="1" applyBorder="1" applyAlignment="1">
      <alignment horizontal="center"/>
      <protection/>
    </xf>
    <xf numFmtId="3" fontId="9" fillId="0" borderId="11" xfId="58" applyNumberFormat="1" applyFont="1" applyFill="1" applyBorder="1" applyAlignment="1" applyProtection="1">
      <alignment horizontal="center"/>
      <protection/>
    </xf>
    <xf numFmtId="3" fontId="4" fillId="0" borderId="11" xfId="58" applyNumberFormat="1" applyFont="1" applyFill="1" applyBorder="1" applyAlignment="1" applyProtection="1">
      <alignment horizontal="center"/>
      <protection/>
    </xf>
    <xf numFmtId="3" fontId="10" fillId="0" borderId="11" xfId="58" applyNumberFormat="1" applyFont="1" applyFill="1" applyBorder="1" applyAlignment="1" applyProtection="1">
      <alignment horizontal="center"/>
      <protection/>
    </xf>
    <xf numFmtId="3" fontId="5" fillId="24" borderId="11" xfId="58" applyNumberFormat="1" applyFont="1" applyFill="1" applyBorder="1" applyAlignment="1" applyProtection="1">
      <alignment horizontal="center"/>
      <protection/>
    </xf>
    <xf numFmtId="3" fontId="11" fillId="25" borderId="11" xfId="58" applyNumberFormat="1" applyFont="1" applyFill="1" applyBorder="1" applyAlignment="1" applyProtection="1">
      <alignment horizontal="center"/>
      <protection/>
    </xf>
    <xf numFmtId="3" fontId="12" fillId="25" borderId="11" xfId="58" applyNumberFormat="1" applyFont="1" applyFill="1" applyBorder="1" applyAlignment="1" applyProtection="1">
      <alignment horizontal="center"/>
      <protection/>
    </xf>
    <xf numFmtId="3" fontId="7" fillId="24" borderId="11" xfId="58" applyNumberFormat="1" applyFont="1" applyFill="1" applyBorder="1" applyAlignment="1" applyProtection="1">
      <alignment horizontal="center"/>
      <protection/>
    </xf>
    <xf numFmtId="3" fontId="13" fillId="26" borderId="11" xfId="58" applyNumberFormat="1" applyFont="1" applyFill="1" applyBorder="1" applyAlignment="1" applyProtection="1">
      <alignment horizontal="center"/>
      <protection/>
    </xf>
    <xf numFmtId="3" fontId="13" fillId="0" borderId="11" xfId="58" applyNumberFormat="1" applyFont="1" applyFill="1" applyBorder="1" applyAlignment="1" applyProtection="1">
      <alignment horizontal="center"/>
      <protection/>
    </xf>
    <xf numFmtId="3" fontId="7" fillId="0" borderId="11" xfId="58" applyNumberFormat="1" applyFont="1" applyBorder="1" applyAlignment="1">
      <alignment horizontal="center"/>
      <protection/>
    </xf>
    <xf numFmtId="3" fontId="13" fillId="0" borderId="11" xfId="58" applyNumberFormat="1" applyFont="1" applyFill="1" applyBorder="1" applyAlignment="1">
      <alignment horizontal="center"/>
      <protection/>
    </xf>
    <xf numFmtId="3" fontId="13" fillId="0" borderId="11" xfId="42" applyNumberFormat="1" applyFont="1" applyFill="1" applyBorder="1" applyAlignment="1" applyProtection="1">
      <alignment horizontal="center"/>
      <protection/>
    </xf>
    <xf numFmtId="164" fontId="13" fillId="0" borderId="11" xfId="42" applyNumberFormat="1" applyFont="1" applyFill="1" applyBorder="1" applyAlignment="1" applyProtection="1">
      <alignment horizontal="center"/>
      <protection/>
    </xf>
    <xf numFmtId="3" fontId="4" fillId="0" borderId="0" xfId="58" applyNumberFormat="1" applyFont="1" applyFill="1" applyBorder="1" applyAlignment="1" applyProtection="1">
      <alignment horizontal="center"/>
      <protection/>
    </xf>
    <xf numFmtId="3" fontId="5" fillId="0" borderId="0" xfId="58" applyNumberFormat="1" applyFont="1" applyBorder="1" applyAlignment="1" applyProtection="1">
      <alignment horizontal="center"/>
      <protection/>
    </xf>
    <xf numFmtId="3" fontId="1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24" borderId="11" xfId="0" applyNumberFormat="1" applyFont="1" applyFill="1" applyBorder="1" applyAlignment="1" applyProtection="1">
      <alignment horizontal="center"/>
      <protection/>
    </xf>
    <xf numFmtId="3" fontId="13" fillId="24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14" fillId="0" borderId="11" xfId="58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3" fontId="14" fillId="0" borderId="11" xfId="58" applyNumberFormat="1" applyFont="1" applyBorder="1" applyAlignment="1">
      <alignment horizontal="center"/>
      <protection/>
    </xf>
    <xf numFmtId="3" fontId="14" fillId="0" borderId="11" xfId="58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3" fontId="15" fillId="0" borderId="11" xfId="58" applyNumberFormat="1" applyFont="1" applyFill="1" applyBorder="1" applyAlignment="1">
      <alignment horizontal="center"/>
      <protection/>
    </xf>
    <xf numFmtId="3" fontId="14" fillId="0" borderId="11" xfId="58" applyNumberFormat="1" applyFont="1" applyFill="1" applyBorder="1" applyAlignment="1" applyProtection="1" quotePrefix="1">
      <alignment horizontal="center"/>
      <protection/>
    </xf>
    <xf numFmtId="3" fontId="15" fillId="0" borderId="11" xfId="58" applyNumberFormat="1" applyFont="1" applyFill="1" applyBorder="1" applyAlignment="1" applyProtection="1" quotePrefix="1">
      <alignment horizontal="center"/>
      <protection/>
    </xf>
    <xf numFmtId="3" fontId="15" fillId="0" borderId="11" xfId="58" applyNumberFormat="1" applyFont="1" applyFill="1" applyBorder="1" applyAlignment="1" applyProtection="1">
      <alignment horizontal="center"/>
      <protection/>
    </xf>
    <xf numFmtId="164" fontId="15" fillId="0" borderId="11" xfId="58" applyNumberFormat="1" applyFont="1" applyFill="1" applyBorder="1" applyAlignment="1" applyProtection="1" quotePrefix="1">
      <alignment horizontal="center"/>
      <protection/>
    </xf>
    <xf numFmtId="4" fontId="15" fillId="0" borderId="11" xfId="58" applyNumberFormat="1" applyFont="1" applyFill="1" applyBorder="1" applyAlignment="1" applyProtection="1">
      <alignment horizontal="center"/>
      <protection/>
    </xf>
    <xf numFmtId="3" fontId="14" fillId="0" borderId="11" xfId="0" applyNumberFormat="1" applyFont="1" applyFill="1" applyBorder="1" applyAlignment="1" applyProtection="1">
      <alignment horizontal="center"/>
      <protection/>
    </xf>
    <xf numFmtId="3" fontId="17" fillId="0" borderId="11" xfId="58" applyNumberFormat="1" applyFont="1" applyFill="1" applyBorder="1" applyAlignment="1" applyProtection="1">
      <alignment horizontal="center"/>
      <protection/>
    </xf>
    <xf numFmtId="164" fontId="15" fillId="0" borderId="11" xfId="58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1" xfId="42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 applyProtection="1" quotePrefix="1">
      <alignment horizontal="center"/>
      <protection/>
    </xf>
    <xf numFmtId="3" fontId="15" fillId="26" borderId="11" xfId="58" applyNumberFormat="1" applyFont="1" applyFill="1" applyBorder="1" applyAlignment="1">
      <alignment horizontal="center"/>
      <protection/>
    </xf>
    <xf numFmtId="3" fontId="15" fillId="26" borderId="11" xfId="58" applyNumberFormat="1" applyFont="1" applyFill="1" applyBorder="1" applyAlignment="1" applyProtection="1">
      <alignment horizontal="center"/>
      <protection/>
    </xf>
    <xf numFmtId="3" fontId="18" fillId="0" borderId="11" xfId="58" applyNumberFormat="1" applyFont="1" applyFill="1" applyBorder="1" applyAlignment="1" applyProtection="1">
      <alignment horizontal="center"/>
      <protection/>
    </xf>
    <xf numFmtId="3" fontId="14" fillId="24" borderId="11" xfId="58" applyNumberFormat="1" applyFont="1" applyFill="1" applyBorder="1" applyAlignment="1" applyProtection="1">
      <alignment horizontal="center"/>
      <protection/>
    </xf>
    <xf numFmtId="3" fontId="15" fillId="24" borderId="11" xfId="0" applyNumberFormat="1" applyFont="1" applyFill="1" applyBorder="1" applyAlignment="1" applyProtection="1">
      <alignment horizontal="center"/>
      <protection/>
    </xf>
    <xf numFmtId="3" fontId="15" fillId="0" borderId="11" xfId="42" applyNumberFormat="1" applyFont="1" applyFill="1" applyBorder="1" applyAlignment="1" applyProtection="1">
      <alignment horizontal="center"/>
      <protection/>
    </xf>
    <xf numFmtId="3" fontId="19" fillId="27" borderId="11" xfId="58" applyNumberFormat="1" applyFont="1" applyFill="1" applyBorder="1" applyAlignment="1" applyProtection="1">
      <alignment horizontal="center"/>
      <protection/>
    </xf>
    <xf numFmtId="3" fontId="20" fillId="0" borderId="11" xfId="58" applyNumberFormat="1" applyFont="1" applyFill="1" applyBorder="1" applyAlignment="1" applyProtection="1">
      <alignment horizontal="center"/>
      <protection/>
    </xf>
    <xf numFmtId="3" fontId="14" fillId="27" borderId="11" xfId="58" applyNumberFormat="1" applyFont="1" applyFill="1" applyBorder="1" applyAlignment="1">
      <alignment horizontal="center"/>
      <protection/>
    </xf>
    <xf numFmtId="3" fontId="15" fillId="27" borderId="11" xfId="0" applyNumberFormat="1" applyFont="1" applyFill="1" applyBorder="1" applyAlignment="1">
      <alignment horizontal="center"/>
    </xf>
    <xf numFmtId="4" fontId="15" fillId="0" borderId="11" xfId="58" applyNumberFormat="1" applyFont="1" applyFill="1" applyBorder="1" applyAlignment="1">
      <alignment horizontal="center"/>
      <protection/>
    </xf>
    <xf numFmtId="4" fontId="14" fillId="0" borderId="11" xfId="58" applyNumberFormat="1" applyFont="1" applyFill="1" applyBorder="1" applyAlignment="1" applyProtection="1">
      <alignment horizontal="center"/>
      <protection/>
    </xf>
    <xf numFmtId="164" fontId="17" fillId="0" borderId="11" xfId="42" applyNumberFormat="1" applyFont="1" applyFill="1" applyBorder="1" applyAlignment="1">
      <alignment horizontal="center"/>
    </xf>
    <xf numFmtId="4" fontId="17" fillId="0" borderId="11" xfId="58" applyNumberFormat="1" applyFont="1" applyFill="1" applyBorder="1" applyAlignment="1" applyProtection="1">
      <alignment horizontal="center"/>
      <protection/>
    </xf>
    <xf numFmtId="164" fontId="15" fillId="27" borderId="11" xfId="58" applyNumberFormat="1" applyFont="1" applyFill="1" applyBorder="1" applyAlignment="1" applyProtection="1">
      <alignment horizontal="center"/>
      <protection/>
    </xf>
    <xf numFmtId="3" fontId="14" fillId="27" borderId="11" xfId="58" applyNumberFormat="1" applyFont="1" applyFill="1" applyBorder="1" applyAlignment="1" applyProtection="1">
      <alignment horizontal="center"/>
      <protection/>
    </xf>
    <xf numFmtId="3" fontId="14" fillId="28" borderId="11" xfId="58" applyNumberFormat="1" applyFont="1" applyFill="1" applyBorder="1" applyAlignment="1" applyProtection="1">
      <alignment horizontal="center"/>
      <protection/>
    </xf>
    <xf numFmtId="3" fontId="15" fillId="28" borderId="11" xfId="0" applyNumberFormat="1" applyFont="1" applyFill="1" applyBorder="1" applyAlignment="1" applyProtection="1">
      <alignment horizontal="center"/>
      <protection/>
    </xf>
    <xf numFmtId="3" fontId="14" fillId="0" borderId="11" xfId="42" applyNumberFormat="1" applyFont="1" applyFill="1" applyBorder="1" applyAlignment="1">
      <alignment horizontal="center"/>
    </xf>
    <xf numFmtId="3" fontId="14" fillId="0" borderId="11" xfId="42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Border="1" applyAlignment="1">
      <alignment horizontal="center"/>
    </xf>
    <xf numFmtId="164" fontId="15" fillId="0" borderId="11" xfId="42" applyNumberFormat="1" applyFont="1" applyFill="1" applyBorder="1" applyAlignment="1" applyProtection="1">
      <alignment horizontal="center"/>
      <protection/>
    </xf>
    <xf numFmtId="4" fontId="15" fillId="0" borderId="11" xfId="42" applyNumberFormat="1" applyFont="1" applyFill="1" applyBorder="1" applyAlignment="1" applyProtection="1">
      <alignment horizontal="center"/>
      <protection/>
    </xf>
    <xf numFmtId="3" fontId="14" fillId="0" borderId="11" xfId="0" applyNumberFormat="1" applyFont="1" applyBorder="1" applyAlignment="1">
      <alignment horizontal="center"/>
    </xf>
    <xf numFmtId="3" fontId="15" fillId="0" borderId="11" xfId="42" applyNumberFormat="1" applyFont="1" applyFill="1" applyBorder="1" applyAlignment="1" applyProtection="1" quotePrefix="1">
      <alignment horizontal="center"/>
      <protection/>
    </xf>
    <xf numFmtId="165" fontId="15" fillId="0" borderId="11" xfId="42" applyNumberFormat="1" applyFont="1" applyFill="1" applyBorder="1" applyAlignment="1" applyProtection="1">
      <alignment horizontal="center"/>
      <protection/>
    </xf>
    <xf numFmtId="3" fontId="17" fillId="0" borderId="11" xfId="42" applyNumberFormat="1" applyFont="1" applyFill="1" applyBorder="1" applyAlignment="1">
      <alignment horizontal="center"/>
    </xf>
    <xf numFmtId="3" fontId="17" fillId="0" borderId="11" xfId="42" applyNumberFormat="1" applyFont="1" applyFill="1" applyBorder="1" applyAlignment="1" applyProtection="1">
      <alignment horizontal="center"/>
      <protection/>
    </xf>
    <xf numFmtId="166" fontId="15" fillId="0" borderId="11" xfId="42" applyNumberFormat="1" applyFont="1" applyFill="1" applyBorder="1" applyAlignment="1" applyProtection="1">
      <alignment horizontal="center"/>
      <protection/>
    </xf>
    <xf numFmtId="4" fontId="17" fillId="0" borderId="11" xfId="42" applyNumberFormat="1" applyFont="1" applyFill="1" applyBorder="1" applyAlignment="1" applyProtection="1">
      <alignment horizontal="center"/>
      <protection/>
    </xf>
    <xf numFmtId="3" fontId="17" fillId="26" borderId="11" xfId="42" applyNumberFormat="1" applyFont="1" applyFill="1" applyBorder="1" applyAlignment="1">
      <alignment horizontal="center"/>
    </xf>
    <xf numFmtId="166" fontId="15" fillId="0" borderId="11" xfId="42" applyNumberFormat="1" applyFont="1" applyFill="1" applyBorder="1" applyAlignment="1">
      <alignment horizontal="center"/>
    </xf>
    <xf numFmtId="3" fontId="17" fillId="0" borderId="11" xfId="42" applyNumberFormat="1" applyFont="1" applyFill="1" applyBorder="1" applyAlignment="1" quotePrefix="1">
      <alignment horizontal="center"/>
    </xf>
    <xf numFmtId="164" fontId="15" fillId="0" borderId="11" xfId="42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3" fontId="15" fillId="0" borderId="11" xfId="42" applyNumberFormat="1" applyFont="1" applyFill="1" applyBorder="1" applyAlignment="1" quotePrefix="1">
      <alignment horizontal="center"/>
    </xf>
    <xf numFmtId="2" fontId="15" fillId="0" borderId="11" xfId="58" applyNumberFormat="1" applyFont="1" applyFill="1" applyBorder="1" applyAlignment="1" applyProtection="1">
      <alignment horizontal="center"/>
      <protection/>
    </xf>
    <xf numFmtId="164" fontId="14" fillId="0" borderId="11" xfId="58" applyNumberFormat="1" applyFont="1" applyFill="1" applyBorder="1" applyAlignment="1" applyProtection="1">
      <alignment horizontal="center"/>
      <protection/>
    </xf>
    <xf numFmtId="166" fontId="15" fillId="0" borderId="11" xfId="58" applyNumberFormat="1" applyFont="1" applyFill="1" applyBorder="1" applyAlignment="1" applyProtection="1" quotePrefix="1">
      <alignment horizontal="center"/>
      <protection/>
    </xf>
    <xf numFmtId="4" fontId="15" fillId="0" borderId="11" xfId="58" applyNumberFormat="1" applyFont="1" applyFill="1" applyBorder="1" applyAlignment="1" applyProtection="1" quotePrefix="1">
      <alignment horizontal="center"/>
      <protection/>
    </xf>
    <xf numFmtId="3" fontId="17" fillId="26" borderId="11" xfId="42" applyNumberFormat="1" applyFont="1" applyFill="1" applyBorder="1" applyAlignment="1" applyProtection="1">
      <alignment horizontal="center"/>
      <protection/>
    </xf>
    <xf numFmtId="3" fontId="15" fillId="27" borderId="11" xfId="58" applyNumberFormat="1" applyFont="1" applyFill="1" applyBorder="1" applyAlignment="1" applyProtection="1">
      <alignment horizontal="center"/>
      <protection/>
    </xf>
    <xf numFmtId="165" fontId="15" fillId="0" borderId="11" xfId="58" applyNumberFormat="1" applyFont="1" applyFill="1" applyBorder="1" applyAlignment="1" applyProtection="1" quotePrefix="1">
      <alignment horizontal="center"/>
      <protection/>
    </xf>
    <xf numFmtId="3" fontId="15" fillId="27" borderId="11" xfId="42" applyNumberFormat="1" applyFont="1" applyFill="1" applyBorder="1" applyAlignment="1" applyProtection="1">
      <alignment horizontal="center"/>
      <protection/>
    </xf>
    <xf numFmtId="164" fontId="15" fillId="27" borderId="11" xfId="42" applyNumberFormat="1" applyFont="1" applyFill="1" applyBorder="1" applyAlignment="1" applyProtection="1">
      <alignment horizontal="center"/>
      <protection/>
    </xf>
    <xf numFmtId="3" fontId="15" fillId="27" borderId="11" xfId="58" applyNumberFormat="1" applyFont="1" applyFill="1" applyBorder="1" applyAlignment="1">
      <alignment horizontal="center"/>
      <protection/>
    </xf>
    <xf numFmtId="3" fontId="17" fillId="0" borderId="11" xfId="58" applyNumberFormat="1" applyFont="1" applyFill="1" applyBorder="1" applyAlignment="1">
      <alignment horizontal="center"/>
      <protection/>
    </xf>
    <xf numFmtId="164" fontId="15" fillId="0" borderId="11" xfId="58" applyNumberFormat="1" applyFont="1" applyFill="1" applyBorder="1" applyAlignment="1">
      <alignment horizontal="center"/>
      <protection/>
    </xf>
    <xf numFmtId="3" fontId="14" fillId="0" borderId="11" xfId="42" applyNumberFormat="1" applyFont="1" applyBorder="1" applyAlignment="1" applyProtection="1">
      <alignment horizontal="center"/>
      <protection/>
    </xf>
    <xf numFmtId="3" fontId="15" fillId="0" borderId="11" xfId="42" applyNumberFormat="1" applyFont="1" applyBorder="1" applyAlignment="1" applyProtection="1">
      <alignment horizontal="center"/>
      <protection/>
    </xf>
    <xf numFmtId="3" fontId="14" fillId="27" borderId="11" xfId="58" applyNumberFormat="1" applyFont="1" applyFill="1" applyBorder="1" applyAlignment="1" applyProtection="1">
      <alignment horizontal="left"/>
      <protection/>
    </xf>
    <xf numFmtId="3" fontId="14" fillId="0" borderId="11" xfId="58" applyNumberFormat="1" applyFont="1" applyFill="1" applyBorder="1" applyAlignment="1" applyProtection="1">
      <alignment horizontal="left"/>
      <protection/>
    </xf>
    <xf numFmtId="3" fontId="14" fillId="28" borderId="11" xfId="58" applyNumberFormat="1" applyFont="1" applyFill="1" applyBorder="1" applyAlignment="1" applyProtection="1">
      <alignment horizontal="left"/>
      <protection/>
    </xf>
    <xf numFmtId="3" fontId="15" fillId="28" borderId="11" xfId="0" applyNumberFormat="1" applyFont="1" applyFill="1" applyBorder="1" applyAlignment="1" applyProtection="1">
      <alignment horizontal="left"/>
      <protection/>
    </xf>
    <xf numFmtId="3" fontId="21" fillId="0" borderId="0" xfId="57" applyNumberFormat="1" applyFont="1" applyFill="1" applyBorder="1">
      <alignment/>
      <protection/>
    </xf>
    <xf numFmtId="164" fontId="15" fillId="0" borderId="11" xfId="42" applyNumberFormat="1" applyFont="1" applyFill="1" applyBorder="1" applyAlignment="1" applyProtection="1" quotePrefix="1">
      <alignment horizontal="center"/>
      <protection/>
    </xf>
    <xf numFmtId="3" fontId="17" fillId="0" borderId="11" xfId="42" applyNumberFormat="1" applyFont="1" applyFill="1" applyBorder="1" applyAlignment="1" applyProtection="1" quotePrefix="1">
      <alignment horizontal="center"/>
      <protection/>
    </xf>
    <xf numFmtId="3" fontId="19" fillId="0" borderId="11" xfId="42" applyNumberFormat="1" applyFont="1" applyFill="1" applyBorder="1" applyAlignment="1" applyProtection="1" quotePrefix="1">
      <alignment horizontal="center"/>
      <protection/>
    </xf>
    <xf numFmtId="3" fontId="19" fillId="28" borderId="11" xfId="0" applyNumberFormat="1" applyFont="1" applyFill="1" applyBorder="1" applyAlignment="1" applyProtection="1">
      <alignment horizontal="center"/>
      <protection/>
    </xf>
    <xf numFmtId="3" fontId="14" fillId="25" borderId="11" xfId="58" applyNumberFormat="1" applyFont="1" applyFill="1" applyBorder="1" applyAlignment="1" applyProtection="1">
      <alignment horizontal="center"/>
      <protection/>
    </xf>
    <xf numFmtId="164" fontId="15" fillId="28" borderId="11" xfId="0" applyNumberFormat="1" applyFont="1" applyFill="1" applyBorder="1" applyAlignment="1" applyProtection="1">
      <alignment horizontal="center"/>
      <protection/>
    </xf>
    <xf numFmtId="4" fontId="15" fillId="0" borderId="11" xfId="42" applyNumberFormat="1" applyFont="1" applyFill="1" applyBorder="1" applyAlignment="1">
      <alignment horizontal="center"/>
    </xf>
    <xf numFmtId="3" fontId="14" fillId="0" borderId="11" xfId="42" applyNumberFormat="1" applyFont="1" applyFill="1" applyBorder="1" applyAlignment="1" applyProtection="1" quotePrefix="1">
      <alignment horizontal="center"/>
      <protection/>
    </xf>
    <xf numFmtId="3" fontId="15" fillId="0" borderId="11" xfId="58" applyNumberFormat="1" applyFont="1" applyBorder="1" applyAlignment="1">
      <alignment horizontal="center"/>
      <protection/>
    </xf>
    <xf numFmtId="3" fontId="15" fillId="26" borderId="11" xfId="42" applyNumberFormat="1" applyFont="1" applyFill="1" applyBorder="1" applyAlignment="1" applyProtection="1">
      <alignment horizontal="center"/>
      <protection/>
    </xf>
    <xf numFmtId="4" fontId="14" fillId="0" borderId="11" xfId="58" applyNumberFormat="1" applyFont="1" applyBorder="1" applyAlignment="1">
      <alignment horizontal="center"/>
      <protection/>
    </xf>
    <xf numFmtId="3" fontId="19" fillId="0" borderId="11" xfId="42" applyNumberFormat="1" applyFont="1" applyFill="1" applyBorder="1" applyAlignment="1" applyProtection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14" fillId="0" borderId="0" xfId="58" applyNumberFormat="1" applyFont="1" applyBorder="1" applyAlignment="1">
      <alignment horizontal="center"/>
      <protection/>
    </xf>
    <xf numFmtId="3" fontId="14" fillId="0" borderId="12" xfId="58" applyNumberFormat="1" applyFont="1" applyBorder="1" applyAlignment="1" applyProtection="1">
      <alignment horizontal="left"/>
      <protection/>
    </xf>
    <xf numFmtId="3" fontId="15" fillId="0" borderId="13" xfId="58" applyNumberFormat="1" applyFont="1" applyBorder="1" applyAlignment="1" applyProtection="1">
      <alignment horizontal="center"/>
      <protection/>
    </xf>
    <xf numFmtId="3" fontId="14" fillId="0" borderId="14" xfId="58" applyNumberFormat="1" applyFont="1" applyFill="1" applyBorder="1" applyAlignment="1" applyProtection="1">
      <alignment horizontal="left"/>
      <protection/>
    </xf>
    <xf numFmtId="3" fontId="14" fillId="0" borderId="15" xfId="58" applyNumberFormat="1" applyFont="1" applyBorder="1" applyAlignment="1" applyProtection="1">
      <alignment horizontal="center"/>
      <protection/>
    </xf>
    <xf numFmtId="3" fontId="14" fillId="0" borderId="13" xfId="58" applyNumberFormat="1" applyFont="1" applyFill="1" applyBorder="1" applyAlignment="1" applyProtection="1">
      <alignment horizontal="left"/>
      <protection/>
    </xf>
    <xf numFmtId="3" fontId="14" fillId="0" borderId="15" xfId="58" applyNumberFormat="1" applyFont="1" applyFill="1" applyBorder="1" applyAlignment="1" applyProtection="1">
      <alignment horizontal="left"/>
      <protection/>
    </xf>
    <xf numFmtId="3" fontId="14" fillId="0" borderId="13" xfId="58" applyNumberFormat="1" applyFont="1" applyBorder="1" applyAlignment="1" applyProtection="1">
      <alignment horizontal="left"/>
      <protection/>
    </xf>
    <xf numFmtId="3" fontId="18" fillId="24" borderId="11" xfId="58" applyNumberFormat="1" applyFont="1" applyFill="1" applyBorder="1" applyAlignment="1" applyProtection="1">
      <alignment horizontal="left"/>
      <protection/>
    </xf>
    <xf numFmtId="3" fontId="15" fillId="24" borderId="11" xfId="58" applyNumberFormat="1" applyFont="1" applyFill="1" applyBorder="1" applyAlignment="1" applyProtection="1">
      <alignment horizontal="center"/>
      <protection/>
    </xf>
    <xf numFmtId="3" fontId="22" fillId="26" borderId="11" xfId="58" applyNumberFormat="1" applyFont="1" applyFill="1" applyBorder="1" applyAlignment="1" applyProtection="1">
      <alignment horizontal="left"/>
      <protection/>
    </xf>
    <xf numFmtId="3" fontId="14" fillId="0" borderId="11" xfId="58" applyNumberFormat="1" applyFont="1" applyBorder="1" applyAlignment="1" applyProtection="1">
      <alignment horizontal="center"/>
      <protection/>
    </xf>
    <xf numFmtId="3" fontId="15" fillId="0" borderId="11" xfId="58" applyNumberFormat="1" applyFont="1" applyBorder="1" applyAlignment="1" applyProtection="1">
      <alignment horizontal="center"/>
      <protection/>
    </xf>
    <xf numFmtId="3" fontId="14" fillId="26" borderId="11" xfId="58" applyNumberFormat="1" applyFont="1" applyFill="1" applyBorder="1" applyAlignment="1" applyProtection="1">
      <alignment horizontal="left"/>
      <protection/>
    </xf>
    <xf numFmtId="3" fontId="14" fillId="0" borderId="11" xfId="58" applyNumberFormat="1" applyFont="1" applyBorder="1" applyAlignment="1" applyProtection="1">
      <alignment horizontal="left"/>
      <protection/>
    </xf>
    <xf numFmtId="3" fontId="14" fillId="24" borderId="11" xfId="58" applyNumberFormat="1" applyFont="1" applyFill="1" applyBorder="1" applyAlignment="1" applyProtection="1">
      <alignment horizontal="left"/>
      <protection/>
    </xf>
    <xf numFmtId="3" fontId="18" fillId="28" borderId="11" xfId="58" applyNumberFormat="1" applyFont="1" applyFill="1" applyBorder="1" applyAlignment="1" applyProtection="1">
      <alignment horizontal="left"/>
      <protection/>
    </xf>
    <xf numFmtId="3" fontId="22" fillId="0" borderId="11" xfId="58" applyNumberFormat="1" applyFont="1" applyBorder="1" applyAlignment="1" applyProtection="1">
      <alignment horizontal="left"/>
      <protection/>
    </xf>
    <xf numFmtId="3" fontId="15" fillId="28" borderId="11" xfId="58" applyNumberFormat="1" applyFont="1" applyFill="1" applyBorder="1" applyAlignment="1" applyProtection="1">
      <alignment horizontal="center"/>
      <protection/>
    </xf>
    <xf numFmtId="3" fontId="23" fillId="0" borderId="11" xfId="58" applyNumberFormat="1" applyFont="1" applyBorder="1" applyAlignment="1" applyProtection="1">
      <alignment horizontal="left"/>
      <protection/>
    </xf>
    <xf numFmtId="3" fontId="15" fillId="0" borderId="0" xfId="58" applyNumberFormat="1" applyFont="1" applyBorder="1" applyAlignment="1" applyProtection="1">
      <alignment horizontal="left"/>
      <protection/>
    </xf>
    <xf numFmtId="3" fontId="15" fillId="0" borderId="0" xfId="58" applyNumberFormat="1" applyFont="1" applyBorder="1" applyAlignment="1">
      <alignment horizontal="left"/>
      <protection/>
    </xf>
    <xf numFmtId="3" fontId="14" fillId="0" borderId="0" xfId="58" applyNumberFormat="1" applyFont="1" applyBorder="1" applyAlignment="1">
      <alignment horizontal="left"/>
      <protection/>
    </xf>
    <xf numFmtId="3" fontId="18" fillId="0" borderId="0" xfId="58" applyNumberFormat="1" applyFont="1" applyFill="1" applyBorder="1" applyAlignment="1" applyProtection="1">
      <alignment horizontal="left"/>
      <protection/>
    </xf>
    <xf numFmtId="3" fontId="14" fillId="0" borderId="0" xfId="58" applyNumberFormat="1" applyFont="1" applyFill="1" applyBorder="1" applyAlignment="1">
      <alignment horizontal="center"/>
      <protection/>
    </xf>
    <xf numFmtId="3" fontId="15" fillId="0" borderId="0" xfId="58" applyNumberFormat="1" applyFont="1" applyFill="1" applyBorder="1" applyAlignment="1">
      <alignment horizontal="center"/>
      <protection/>
    </xf>
    <xf numFmtId="3" fontId="18" fillId="0" borderId="0" xfId="58" applyNumberFormat="1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right"/>
      <protection/>
    </xf>
    <xf numFmtId="3" fontId="18" fillId="0" borderId="0" xfId="58" applyNumberFormat="1" applyFont="1" applyBorder="1" applyAlignment="1" quotePrefix="1">
      <alignment horizontal="left"/>
      <protection/>
    </xf>
    <xf numFmtId="3" fontId="15" fillId="0" borderId="16" xfId="58" applyNumberFormat="1" applyFont="1" applyBorder="1" applyAlignment="1">
      <alignment horizontal="center"/>
      <protection/>
    </xf>
    <xf numFmtId="3" fontId="14" fillId="0" borderId="16" xfId="58" applyNumberFormat="1" applyFont="1" applyFill="1" applyBorder="1" applyAlignment="1">
      <alignment horizontal="center"/>
      <protection/>
    </xf>
    <xf numFmtId="3" fontId="18" fillId="0" borderId="16" xfId="58" applyNumberFormat="1" applyFont="1" applyFill="1" applyBorder="1" applyAlignment="1" applyProtection="1">
      <alignment horizontal="left"/>
      <protection/>
    </xf>
    <xf numFmtId="3" fontId="15" fillId="0" borderId="16" xfId="58" applyNumberFormat="1" applyFont="1" applyFill="1" applyBorder="1" applyAlignment="1">
      <alignment horizontal="center"/>
      <protection/>
    </xf>
    <xf numFmtId="3" fontId="15" fillId="0" borderId="16" xfId="58" applyNumberFormat="1" applyFont="1" applyFill="1" applyBorder="1" applyAlignment="1" applyProtection="1">
      <alignment horizontal="center"/>
      <protection/>
    </xf>
    <xf numFmtId="3" fontId="14" fillId="0" borderId="16" xfId="58" applyNumberFormat="1" applyFont="1" applyBorder="1" applyAlignment="1">
      <alignment horizontal="left"/>
      <protection/>
    </xf>
    <xf numFmtId="3" fontId="15" fillId="0" borderId="10" xfId="58" applyNumberFormat="1" applyFont="1" applyFill="1" applyBorder="1" applyAlignment="1" applyProtection="1">
      <alignment horizontal="center"/>
      <protection/>
    </xf>
    <xf numFmtId="3" fontId="14" fillId="0" borderId="10" xfId="58" applyNumberFormat="1" applyFont="1" applyBorder="1" applyAlignment="1">
      <alignment horizontal="center"/>
      <protection/>
    </xf>
    <xf numFmtId="3" fontId="15" fillId="0" borderId="17" xfId="58" applyNumberFormat="1" applyFont="1" applyBorder="1" applyAlignment="1">
      <alignment horizontal="center"/>
      <protection/>
    </xf>
    <xf numFmtId="3" fontId="14" fillId="0" borderId="17" xfId="58" applyNumberFormat="1" applyFont="1" applyFill="1" applyBorder="1" applyAlignment="1" applyProtection="1">
      <alignment horizontal="left"/>
      <protection/>
    </xf>
    <xf numFmtId="3" fontId="15" fillId="0" borderId="17" xfId="58" applyNumberFormat="1" applyFont="1" applyFill="1" applyBorder="1" applyAlignment="1" applyProtection="1">
      <alignment horizontal="left"/>
      <protection/>
    </xf>
    <xf numFmtId="3" fontId="15" fillId="0" borderId="17" xfId="58" applyNumberFormat="1" applyFont="1" applyFill="1" applyBorder="1" applyAlignment="1">
      <alignment horizontal="left"/>
      <protection/>
    </xf>
    <xf numFmtId="3" fontId="14" fillId="0" borderId="17" xfId="58" applyNumberFormat="1" applyFont="1" applyBorder="1" applyAlignment="1">
      <alignment horizontal="center"/>
      <protection/>
    </xf>
    <xf numFmtId="3" fontId="14" fillId="0" borderId="0" xfId="58" applyNumberFormat="1" applyFont="1" applyFill="1" applyBorder="1" applyAlignment="1" applyProtection="1">
      <alignment horizontal="center"/>
      <protection/>
    </xf>
    <xf numFmtId="3" fontId="15" fillId="0" borderId="0" xfId="58" applyNumberFormat="1" applyFont="1" applyFill="1" applyBorder="1" applyAlignment="1" applyProtection="1">
      <alignment horizontal="left"/>
      <protection/>
    </xf>
    <xf numFmtId="3" fontId="15" fillId="0" borderId="0" xfId="58" applyNumberFormat="1" applyFont="1" applyFill="1" applyBorder="1" applyAlignment="1">
      <alignment horizontal="left"/>
      <protection/>
    </xf>
    <xf numFmtId="3" fontId="15" fillId="0" borderId="10" xfId="58" applyNumberFormat="1" applyFont="1" applyBorder="1" applyAlignment="1">
      <alignment horizontal="center"/>
      <protection/>
    </xf>
    <xf numFmtId="3" fontId="14" fillId="0" borderId="10" xfId="58" applyNumberFormat="1" applyFont="1" applyFill="1" applyBorder="1" applyAlignment="1" applyProtection="1">
      <alignment horizontal="left"/>
      <protection/>
    </xf>
    <xf numFmtId="3" fontId="15" fillId="0" borderId="10" xfId="58" applyNumberFormat="1" applyFont="1" applyFill="1" applyBorder="1" applyAlignment="1" applyProtection="1">
      <alignment horizontal="left"/>
      <protection/>
    </xf>
    <xf numFmtId="3" fontId="15" fillId="0" borderId="10" xfId="58" applyNumberFormat="1" applyFont="1" applyFill="1" applyBorder="1" applyAlignment="1">
      <alignment horizontal="left"/>
      <protection/>
    </xf>
    <xf numFmtId="3" fontId="14" fillId="0" borderId="0" xfId="58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9" fontId="16" fillId="0" borderId="11" xfId="61" applyFont="1" applyBorder="1" applyAlignment="1">
      <alignment/>
    </xf>
    <xf numFmtId="0" fontId="16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3" fillId="0" borderId="11" xfId="42" applyNumberFormat="1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43" fontId="15" fillId="0" borderId="11" xfId="42" applyNumberFormat="1" applyFont="1" applyFill="1" applyBorder="1" applyAlignment="1" applyProtection="1" quotePrefix="1">
      <alignment horizontal="left"/>
      <protection/>
    </xf>
    <xf numFmtId="3" fontId="7" fillId="29" borderId="11" xfId="58" applyNumberFormat="1" applyFont="1" applyFill="1" applyBorder="1" applyAlignment="1" applyProtection="1">
      <alignment horizontal="center"/>
      <protection/>
    </xf>
    <xf numFmtId="1" fontId="13" fillId="29" borderId="11" xfId="0" applyNumberFormat="1" applyFont="1" applyFill="1" applyBorder="1" applyAlignment="1" applyProtection="1">
      <alignment horizontal="center"/>
      <protection/>
    </xf>
    <xf numFmtId="3" fontId="14" fillId="0" borderId="11" xfId="0" applyNumberFormat="1" applyFont="1" applyFill="1" applyBorder="1" applyAlignment="1">
      <alignment horizontal="center"/>
    </xf>
    <xf numFmtId="3" fontId="14" fillId="29" borderId="11" xfId="58" applyNumberFormat="1" applyFont="1" applyFill="1" applyBorder="1" applyAlignment="1" applyProtection="1">
      <alignment horizontal="center"/>
      <protection/>
    </xf>
    <xf numFmtId="1" fontId="15" fillId="29" borderId="11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sessment 02-0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 Beans Production statistics 2007/2008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9725"/>
          <c:w val="0.587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beans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'[1]A'!$B$22:$G$22</c:f>
              <c:numCache>
                <c:ptCount val="6"/>
                <c:pt idx="0">
                  <c:v>749465</c:v>
                </c:pt>
                <c:pt idx="1">
                  <c:v>6000</c:v>
                </c:pt>
                <c:pt idx="2">
                  <c:v>0</c:v>
                </c:pt>
                <c:pt idx="3">
                  <c:v>58700</c:v>
                </c:pt>
                <c:pt idx="4">
                  <c:v>238800</c:v>
                </c:pt>
                <c:pt idx="5">
                  <c:v>1886000</c:v>
                </c:pt>
              </c:numCache>
            </c:numRef>
          </c:val>
        </c:ser>
        <c:ser>
          <c:idx val="1"/>
          <c:order val="1"/>
          <c:tx>
            <c:v>Black beans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Productinstats08!$B$22:$G$22</c:f>
              <c:numCache>
                <c:ptCount val="6"/>
                <c:pt idx="0">
                  <c:v>492000</c:v>
                </c:pt>
                <c:pt idx="3">
                  <c:v>62500</c:v>
                </c:pt>
                <c:pt idx="4">
                  <c:v>240550</c:v>
                </c:pt>
                <c:pt idx="5">
                  <c:v>1677000</c:v>
                </c:pt>
              </c:numCache>
            </c:numRef>
          </c:val>
        </c:ser>
        <c:gapWidth val="100"/>
        <c:axId val="5259605"/>
        <c:axId val="47336446"/>
      </c:barChart>
      <c:catAx>
        <c:axId val="525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8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23525"/>
          <c:w val="0.28"/>
          <c:h val="0.2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statistics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6"/>
          <c:w val="0.632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Soybean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'[1]A'!$B$102:$G$102</c:f>
              <c:numCache>
                <c:ptCount val="6"/>
                <c:pt idx="1">
                  <c:v>690000</c:v>
                </c:pt>
                <c:pt idx="3">
                  <c:v>141200</c:v>
                </c:pt>
              </c:numCache>
            </c:numRef>
          </c:val>
        </c:ser>
        <c:ser>
          <c:idx val="1"/>
          <c:order val="1"/>
          <c:tx>
            <c:v>Soybean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Productinstats08!$B$102:$G$102</c:f>
              <c:numCache>
                <c:ptCount val="6"/>
                <c:pt idx="1">
                  <c:v>54000</c:v>
                </c:pt>
              </c:numCache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Produciton (lbs)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25"/>
          <c:w val="0.28925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 production statistics 2007/2008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"/>
          <c:w val="0.6627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cotton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'[1]A'!$B$107:$G$107</c:f>
              <c:numCache>
                <c:ptCount val="6"/>
                <c:pt idx="1">
                  <c:v>205000</c:v>
                </c:pt>
              </c:numCache>
            </c:numRef>
          </c:val>
        </c:ser>
        <c:ser>
          <c:idx val="1"/>
          <c:order val="1"/>
          <c:tx>
            <c:v>cotton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Productinstats08!$B$107:$G$107</c:f>
              <c:numCache>
                <c:ptCount val="6"/>
                <c:pt idx="1">
                  <c:v>200000</c:v>
                </c:pt>
              </c:numCache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197"/>
          <c:w val="0.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Sugar production statistics 2007/2008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"/>
          <c:w val="0.657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Sugar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'[1]A'!$B$112:$G$112</c:f>
              <c:numCache>
                <c:ptCount val="6"/>
                <c:pt idx="0">
                  <c:v>617470</c:v>
                </c:pt>
                <c:pt idx="1">
                  <c:v>582580</c:v>
                </c:pt>
              </c:numCache>
            </c:numRef>
          </c:val>
        </c:ser>
        <c:ser>
          <c:idx val="1"/>
          <c:order val="1"/>
          <c:tx>
            <c:v>Sugar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Productinstats08!$B$112:$G$112</c:f>
              <c:numCache>
                <c:ptCount val="6"/>
                <c:pt idx="0">
                  <c:v>456071.71</c:v>
                </c:pt>
                <c:pt idx="1">
                  <c:v>524042.46</c:v>
                </c:pt>
              </c:numCache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18525"/>
          <c:w val="0.244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Cabbage Production statistics 2007/2008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"/>
          <c:w val="0.6577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Cabbage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'[1]A'!$B$137:$G$137</c:f>
              <c:numCache>
                <c:ptCount val="6"/>
                <c:pt idx="0">
                  <c:v>500310</c:v>
                </c:pt>
                <c:pt idx="1">
                  <c:v>270400</c:v>
                </c:pt>
                <c:pt idx="2">
                  <c:v>54630</c:v>
                </c:pt>
                <c:pt idx="3">
                  <c:v>2334825</c:v>
                </c:pt>
                <c:pt idx="4">
                  <c:v>7500</c:v>
                </c:pt>
                <c:pt idx="5">
                  <c:v>54000</c:v>
                </c:pt>
              </c:numCache>
            </c:numRef>
          </c:val>
        </c:ser>
        <c:ser>
          <c:idx val="1"/>
          <c:order val="1"/>
          <c:tx>
            <c:v>Cabbage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Productinstats08!$B$137:$G$137</c:f>
              <c:numCache>
                <c:ptCount val="6"/>
                <c:pt idx="0">
                  <c:v>282667</c:v>
                </c:pt>
                <c:pt idx="1">
                  <c:v>200000</c:v>
                </c:pt>
                <c:pt idx="2">
                  <c:v>149580</c:v>
                </c:pt>
                <c:pt idx="3">
                  <c:v>3085300</c:v>
                </c:pt>
                <c:pt idx="5">
                  <c:v>92000</c:v>
                </c:pt>
              </c:numCache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1795"/>
          <c:w val="0.2567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Cucumber production statistics 2007/2008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"/>
          <c:w val="0.576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Cucumber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'[1]A'!$B$142:$G$142</c:f>
              <c:numCache>
                <c:ptCount val="6"/>
                <c:pt idx="0">
                  <c:v>15000</c:v>
                </c:pt>
                <c:pt idx="1">
                  <c:v>80000</c:v>
                </c:pt>
                <c:pt idx="2">
                  <c:v>14675</c:v>
                </c:pt>
                <c:pt idx="5">
                  <c:v>58000</c:v>
                </c:pt>
              </c:numCache>
            </c:numRef>
          </c:val>
        </c:ser>
        <c:ser>
          <c:idx val="1"/>
          <c:order val="1"/>
          <c:tx>
            <c:v>Cucumber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Productinstats08!$B$142:$G$142</c:f>
              <c:numCache>
                <c:ptCount val="6"/>
                <c:pt idx="0">
                  <c:v>166114</c:v>
                </c:pt>
                <c:pt idx="1">
                  <c:v>80000</c:v>
                </c:pt>
                <c:pt idx="2">
                  <c:v>4800</c:v>
                </c:pt>
                <c:pt idx="3">
                  <c:v>23025</c:v>
                </c:pt>
                <c:pt idx="5">
                  <c:v>70900</c:v>
                </c:pt>
              </c:numCache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18525"/>
          <c:w val="0.2795"/>
          <c:h val="0.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Pepper production statistics 2007/2008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"/>
          <c:w val="0.65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Hot Pepper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'[1]A'!$B$146:$G$146</c:f>
              <c:numCache>
                <c:ptCount val="6"/>
                <c:pt idx="0">
                  <c:v>34300</c:v>
                </c:pt>
                <c:pt idx="1">
                  <c:v>38000</c:v>
                </c:pt>
                <c:pt idx="2">
                  <c:v>52500</c:v>
                </c:pt>
                <c:pt idx="3">
                  <c:v>19950</c:v>
                </c:pt>
                <c:pt idx="4">
                  <c:v>171146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Hot Pepper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Productinstats08!$B$146:$F$146</c:f>
              <c:numCache>
                <c:ptCount val="5"/>
                <c:pt idx="0">
                  <c:v>20000</c:v>
                </c:pt>
                <c:pt idx="1">
                  <c:v>50000</c:v>
                </c:pt>
                <c:pt idx="2">
                  <c:v>22000</c:v>
                </c:pt>
                <c:pt idx="3">
                  <c:v>30800</c:v>
                </c:pt>
                <c:pt idx="4">
                  <c:v>211200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8525"/>
          <c:w val="0.251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Okra production statistics 2007/2008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3"/>
          <c:w val="0.643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Okra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'[1]A'!$B$156:$G$156</c:f>
              <c:numCache>
                <c:ptCount val="6"/>
                <c:pt idx="1">
                  <c:v>23000</c:v>
                </c:pt>
                <c:pt idx="2">
                  <c:v>8000</c:v>
                </c:pt>
                <c:pt idx="4">
                  <c:v>12450</c:v>
                </c:pt>
                <c:pt idx="5">
                  <c:v>6000</c:v>
                </c:pt>
              </c:numCache>
            </c:numRef>
          </c:val>
        </c:ser>
        <c:ser>
          <c:idx val="1"/>
          <c:order val="1"/>
          <c:tx>
            <c:v>Okra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Productinstats08!$B$156:$G$156</c:f>
              <c:numCache>
                <c:ptCount val="6"/>
                <c:pt idx="0">
                  <c:v>1000</c:v>
                </c:pt>
                <c:pt idx="1">
                  <c:v>24000</c:v>
                </c:pt>
                <c:pt idx="2">
                  <c:v>4500</c:v>
                </c:pt>
                <c:pt idx="3">
                  <c:v>20300</c:v>
                </c:pt>
                <c:pt idx="5">
                  <c:v>15615</c:v>
                </c:pt>
              </c:numCache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8825"/>
          <c:w val="0.267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Squash production 2008/2009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575"/>
          <c:w val="0.68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Squash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'[1]A'!$B$161:$G$161</c:f>
              <c:numCache>
                <c:ptCount val="6"/>
                <c:pt idx="1">
                  <c:v>107000</c:v>
                </c:pt>
                <c:pt idx="5">
                  <c:v>15500</c:v>
                </c:pt>
              </c:numCache>
            </c:numRef>
          </c:val>
        </c:ser>
        <c:ser>
          <c:idx val="1"/>
          <c:order val="1"/>
          <c:tx>
            <c:v>Squash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Productinstats08!$B$161:$G$161</c:f>
              <c:numCache>
                <c:ptCount val="6"/>
                <c:pt idx="0">
                  <c:v>8200</c:v>
                </c:pt>
                <c:pt idx="1">
                  <c:v>100000</c:v>
                </c:pt>
                <c:pt idx="5">
                  <c:v>193823</c:v>
                </c:pt>
              </c:numCache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8525"/>
          <c:w val="0.241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Pumpkin production 2007/2008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25"/>
          <c:w val="0.670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v>Pumpkin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'[1]A'!$B$166:$G$166</c:f>
              <c:numCache>
                <c:ptCount val="6"/>
                <c:pt idx="0">
                  <c:v>7000</c:v>
                </c:pt>
                <c:pt idx="1">
                  <c:v>39000</c:v>
                </c:pt>
                <c:pt idx="5">
                  <c:v>68000</c:v>
                </c:pt>
              </c:numCache>
            </c:numRef>
          </c:val>
        </c:ser>
        <c:ser>
          <c:idx val="1"/>
          <c:order val="1"/>
          <c:tx>
            <c:v>Pumpkin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Productinstats08!$B$166:$G$166</c:f>
              <c:numCache>
                <c:ptCount val="6"/>
                <c:pt idx="0">
                  <c:v>54333</c:v>
                </c:pt>
                <c:pt idx="1">
                  <c:v>40000</c:v>
                </c:pt>
                <c:pt idx="3">
                  <c:v>86275</c:v>
                </c:pt>
                <c:pt idx="5">
                  <c:v>65656</c:v>
                </c:pt>
              </c:numCache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6775"/>
          <c:w val="0.251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Sweet Pepper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9825"/>
          <c:w val="0.6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Sweet Pepper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'[1]A'!$B$171:$G$171</c:f>
              <c:numCache>
                <c:ptCount val="6"/>
                <c:pt idx="0">
                  <c:v>284150</c:v>
                </c:pt>
                <c:pt idx="1">
                  <c:v>140000</c:v>
                </c:pt>
                <c:pt idx="2">
                  <c:v>68249</c:v>
                </c:pt>
                <c:pt idx="3">
                  <c:v>538250</c:v>
                </c:pt>
                <c:pt idx="4">
                  <c:v>5760</c:v>
                </c:pt>
                <c:pt idx="5">
                  <c:v>71200</c:v>
                </c:pt>
              </c:numCache>
            </c:numRef>
          </c:val>
        </c:ser>
        <c:ser>
          <c:idx val="1"/>
          <c:order val="1"/>
          <c:tx>
            <c:v>Sweet pepper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Productinstats08!$B$171:$G$171</c:f>
              <c:numCache>
                <c:ptCount val="6"/>
                <c:pt idx="0">
                  <c:v>209867</c:v>
                </c:pt>
                <c:pt idx="1">
                  <c:v>120000</c:v>
                </c:pt>
                <c:pt idx="2">
                  <c:v>112450</c:v>
                </c:pt>
                <c:pt idx="3">
                  <c:v>547850</c:v>
                </c:pt>
                <c:pt idx="5">
                  <c:v>80220</c:v>
                </c:pt>
              </c:numCache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1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147"/>
          <c:w val="0.286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R.K beans production statistics 2007/2008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6"/>
          <c:w val="0.641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R.K beans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'[1]A'!$B$32:$G$32</c:f>
              <c:numCache>
                <c:ptCount val="6"/>
                <c:pt idx="0">
                  <c:v>3787165</c:v>
                </c:pt>
                <c:pt idx="1">
                  <c:v>486500</c:v>
                </c:pt>
                <c:pt idx="2">
                  <c:v>26600</c:v>
                </c:pt>
                <c:pt idx="3">
                  <c:v>1503700</c:v>
                </c:pt>
                <c:pt idx="4">
                  <c:v>279000</c:v>
                </c:pt>
                <c:pt idx="5">
                  <c:v>172000</c:v>
                </c:pt>
              </c:numCache>
            </c:numRef>
          </c:val>
        </c:ser>
        <c:ser>
          <c:idx val="1"/>
          <c:order val="1"/>
          <c:tx>
            <c:v>R.K. beans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Productinstats08!$B$32:$G$32</c:f>
              <c:numCache>
                <c:ptCount val="6"/>
                <c:pt idx="0">
                  <c:v>3015200</c:v>
                </c:pt>
                <c:pt idx="1">
                  <c:v>455000</c:v>
                </c:pt>
                <c:pt idx="2">
                  <c:v>26600</c:v>
                </c:pt>
                <c:pt idx="3">
                  <c:v>1721900</c:v>
                </c:pt>
                <c:pt idx="4">
                  <c:v>211000</c:v>
                </c:pt>
                <c:pt idx="5">
                  <c:v>103000</c:v>
                </c:pt>
              </c:numCache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18525"/>
          <c:w val="0.276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Tomatoe poduction 2007/2008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125"/>
          <c:w val="0.655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Tomatoe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'[1]A'!$B$176:$G$176</c:f>
              <c:numCache>
                <c:ptCount val="6"/>
                <c:pt idx="0">
                  <c:v>523800</c:v>
                </c:pt>
                <c:pt idx="1">
                  <c:v>260000</c:v>
                </c:pt>
                <c:pt idx="2">
                  <c:v>144480</c:v>
                </c:pt>
                <c:pt idx="3">
                  <c:v>612117</c:v>
                </c:pt>
                <c:pt idx="5">
                  <c:v>50200</c:v>
                </c:pt>
              </c:numCache>
            </c:numRef>
          </c:val>
        </c:ser>
        <c:ser>
          <c:idx val="1"/>
          <c:order val="1"/>
          <c:tx>
            <c:v>Tomatoe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Productinstats08!$B$176:$G$176</c:f>
              <c:numCache>
                <c:ptCount val="6"/>
                <c:pt idx="0">
                  <c:v>405037</c:v>
                </c:pt>
                <c:pt idx="1">
                  <c:v>195000</c:v>
                </c:pt>
                <c:pt idx="2">
                  <c:v>50700</c:v>
                </c:pt>
                <c:pt idx="3">
                  <c:v>716800</c:v>
                </c:pt>
                <c:pt idx="5">
                  <c:v>62600</c:v>
                </c:pt>
              </c:numCache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1765"/>
          <c:w val="0.263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Irish Potato production 2007/2008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95"/>
          <c:w val="0.6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v>Irish potato production 2007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'[1]A'!$B$181:$G$181</c:f>
              <c:numCache>
                <c:ptCount val="6"/>
                <c:pt idx="1">
                  <c:v>258700</c:v>
                </c:pt>
                <c:pt idx="3">
                  <c:v>795325</c:v>
                </c:pt>
              </c:numCache>
            </c:numRef>
          </c:val>
        </c:ser>
        <c:ser>
          <c:idx val="0"/>
          <c:order val="1"/>
          <c:tx>
            <c:v>Irish Potatoe production 2008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Productinstats08!$B$181:$G$181</c:f>
              <c:numCache>
                <c:ptCount val="6"/>
                <c:pt idx="0">
                  <c:v>100000</c:v>
                </c:pt>
                <c:pt idx="1">
                  <c:v>311500</c:v>
                </c:pt>
                <c:pt idx="3">
                  <c:v>1495000</c:v>
                </c:pt>
              </c:numCache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6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18225"/>
          <c:w val="0.2702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Onion Production 2007/2008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225"/>
          <c:w val="0.674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Onion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'[1]A'!$B$186:$G$186</c:f>
              <c:numCache>
                <c:ptCount val="6"/>
                <c:pt idx="0">
                  <c:v>559050</c:v>
                </c:pt>
                <c:pt idx="1">
                  <c:v>280000</c:v>
                </c:pt>
                <c:pt idx="2">
                  <c:v>25000</c:v>
                </c:pt>
              </c:numCache>
            </c:numRef>
          </c:val>
        </c:ser>
        <c:ser>
          <c:idx val="1"/>
          <c:order val="1"/>
          <c:tx>
            <c:v>Onion production 2007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Productinstats08!$B$186:$G$186</c:f>
              <c:numCache>
                <c:ptCount val="6"/>
                <c:pt idx="0">
                  <c:v>1446050</c:v>
                </c:pt>
                <c:pt idx="1">
                  <c:v>382300</c:v>
                </c:pt>
                <c:pt idx="2">
                  <c:v>69200</c:v>
                </c:pt>
                <c:pt idx="3">
                  <c:v>2500</c:v>
                </c:pt>
              </c:numCache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1505"/>
          <c:w val="0.250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Carrots production 2007/2008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575"/>
          <c:w val="0.6667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v>Carrots prodution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'[1]A'!$B$191:$G$191</c:f>
              <c:numCache>
                <c:ptCount val="6"/>
                <c:pt idx="1">
                  <c:v>37500</c:v>
                </c:pt>
                <c:pt idx="3">
                  <c:v>415450</c:v>
                </c:pt>
              </c:numCache>
            </c:numRef>
          </c:val>
        </c:ser>
        <c:ser>
          <c:idx val="1"/>
          <c:order val="1"/>
          <c:tx>
            <c:v>Carrots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Productinstats08!$B$191:$G$191</c:f>
              <c:numCache>
                <c:ptCount val="6"/>
                <c:pt idx="1">
                  <c:v>55200</c:v>
                </c:pt>
                <c:pt idx="3">
                  <c:v>408500</c:v>
                </c:pt>
              </c:numCache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47"/>
          <c:w val="0.252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String beans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175"/>
          <c:w val="0.666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String Beans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'[1]A'!$B$196:$G$196</c:f>
              <c:numCache>
                <c:ptCount val="6"/>
                <c:pt idx="1">
                  <c:v>3700</c:v>
                </c:pt>
              </c:numCache>
            </c:numRef>
          </c:val>
        </c:ser>
        <c:ser>
          <c:idx val="1"/>
          <c:order val="1"/>
          <c:tx>
            <c:v>String Beans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'[1]A'!$B$154:$G$154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Productinstats08!$B$196:$G$196</c:f>
              <c:numCache>
                <c:ptCount val="6"/>
                <c:pt idx="1">
                  <c:v>1500</c:v>
                </c:pt>
                <c:pt idx="3">
                  <c:v>3150</c:v>
                </c:pt>
              </c:numCache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1235"/>
          <c:w val="0.252"/>
          <c:h val="0.2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Lettuce production 2007/2008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8"/>
          <c:w val="0.6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Lettuce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'[1]A'!$B$201:$G$201</c:f>
              <c:numCache>
                <c:ptCount val="6"/>
                <c:pt idx="1">
                  <c:v>210000</c:v>
                </c:pt>
                <c:pt idx="2">
                  <c:v>26000</c:v>
                </c:pt>
                <c:pt idx="3">
                  <c:v>231550</c:v>
                </c:pt>
              </c:numCache>
            </c:numRef>
          </c:val>
        </c:ser>
        <c:ser>
          <c:idx val="1"/>
          <c:order val="1"/>
          <c:tx>
            <c:v>Lettuce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Productinstats08!$B$201:$G$201</c:f>
              <c:numCache>
                <c:ptCount val="6"/>
                <c:pt idx="0">
                  <c:v>2000</c:v>
                </c:pt>
                <c:pt idx="1">
                  <c:v>210500</c:v>
                </c:pt>
                <c:pt idx="2">
                  <c:v>24000</c:v>
                </c:pt>
                <c:pt idx="3">
                  <c:v>91657</c:v>
                </c:pt>
              </c:numCache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13825"/>
          <c:w val="0.2312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Lettuce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7"/>
          <c:w val="0.6862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Lettuce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'[1]A'!$B$201:$G$201</c:f>
              <c:numCache>
                <c:ptCount val="6"/>
                <c:pt idx="1">
                  <c:v>210000</c:v>
                </c:pt>
                <c:pt idx="2">
                  <c:v>26000</c:v>
                </c:pt>
                <c:pt idx="3">
                  <c:v>231550</c:v>
                </c:pt>
              </c:numCache>
            </c:numRef>
          </c:val>
        </c:ser>
        <c:ser>
          <c:idx val="1"/>
          <c:order val="1"/>
          <c:tx>
            <c:v>Lettuce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Productinstats08!$B$201:$G$201</c:f>
              <c:numCache>
                <c:ptCount val="6"/>
                <c:pt idx="0">
                  <c:v>2000</c:v>
                </c:pt>
                <c:pt idx="1">
                  <c:v>210500</c:v>
                </c:pt>
                <c:pt idx="2">
                  <c:v>24000</c:v>
                </c:pt>
                <c:pt idx="3">
                  <c:v>91657</c:v>
                </c:pt>
              </c:numCache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235"/>
          <c:w val="0.237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Chinese Cabbage production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05"/>
          <c:w val="0.655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Chinese Cabbage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'[1]A'!$B$206:$G$206</c:f>
              <c:numCache>
                <c:ptCount val="6"/>
              </c:numCache>
            </c:numRef>
          </c:val>
        </c:ser>
        <c:ser>
          <c:idx val="1"/>
          <c:order val="1"/>
          <c:tx>
            <c:v>Chinese Cabbage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Productinstats08!$B$206:$G$206</c:f>
              <c:numCache>
                <c:ptCount val="6"/>
                <c:pt idx="3">
                  <c:v>36200</c:v>
                </c:pt>
              </c:numCache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6475"/>
          <c:w val="0.2655"/>
          <c:h val="0.2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Cauliflower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2125"/>
          <c:w val="0.635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Cauliflower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'[1]A'!$B$211:$G$211</c:f>
              <c:numCache>
                <c:ptCount val="6"/>
                <c:pt idx="1">
                  <c:v>5000</c:v>
                </c:pt>
                <c:pt idx="3">
                  <c:v>27700</c:v>
                </c:pt>
              </c:numCache>
            </c:numRef>
          </c:val>
        </c:ser>
        <c:ser>
          <c:idx val="1"/>
          <c:order val="1"/>
          <c:tx>
            <c:v>Cauliflower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Productinstats08!$B$211:$G$211</c:f>
              <c:numCache>
                <c:ptCount val="6"/>
                <c:pt idx="1">
                  <c:v>3000</c:v>
                </c:pt>
                <c:pt idx="3">
                  <c:v>23545</c:v>
                </c:pt>
              </c:numCache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068"/>
        <c:crosses val="autoZero"/>
        <c:auto val="1"/>
        <c:lblOffset val="100"/>
        <c:tickLblSkip val="1"/>
        <c:noMultiLvlLbl val="0"/>
      </c:catAx>
      <c:valAx>
        <c:axId val="2509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16175"/>
          <c:w val="0.29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Broccoli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"/>
          <c:w val="0.597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Broccoli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'[1]A'!$B$216:$G$216</c:f>
              <c:numCache>
                <c:ptCount val="6"/>
                <c:pt idx="1">
                  <c:v>1000</c:v>
                </c:pt>
                <c:pt idx="3">
                  <c:v>21900</c:v>
                </c:pt>
              </c:numCache>
            </c:numRef>
          </c:val>
        </c:ser>
        <c:ser>
          <c:idx val="1"/>
          <c:order val="1"/>
          <c:tx>
            <c:v>Broccoli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Productinstats08!$B$216:$G$216</c:f>
              <c:numCache>
                <c:ptCount val="6"/>
                <c:pt idx="0">
                  <c:v>7000</c:v>
                </c:pt>
                <c:pt idx="1">
                  <c:v>3000</c:v>
                </c:pt>
                <c:pt idx="3">
                  <c:v>22354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36775"/>
          <c:w val="0.31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Cowpea (Blackeye Peas) production statistics 2007/2008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975"/>
          <c:w val="0.630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v>Cowpea (Blackeye Peas)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'[1]A'!$B$43:$G$43</c:f>
              <c:numCache>
                <c:ptCount val="6"/>
                <c:pt idx="0">
                  <c:v>0</c:v>
                </c:pt>
                <c:pt idx="1">
                  <c:v>210000</c:v>
                </c:pt>
                <c:pt idx="2">
                  <c:v>0</c:v>
                </c:pt>
                <c:pt idx="3">
                  <c:v>5226100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Cowpea (Blackeye Peas)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Productinstats08!$B$43:$G$43</c:f>
              <c:numCache>
                <c:ptCount val="6"/>
                <c:pt idx="0">
                  <c:v>0</c:v>
                </c:pt>
                <c:pt idx="1">
                  <c:v>250000</c:v>
                </c:pt>
                <c:pt idx="2">
                  <c:v>0</c:v>
                </c:pt>
                <c:pt idx="3">
                  <c:v>6511700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23525"/>
          <c:w val="0.3045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Celery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825"/>
          <c:w val="0.697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Celery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'[1]A'!$B$223:$G$223</c:f>
              <c:numCache>
                <c:ptCount val="6"/>
                <c:pt idx="3">
                  <c:v>124950</c:v>
                </c:pt>
              </c:numCache>
            </c:numRef>
          </c:val>
        </c:ser>
        <c:ser>
          <c:idx val="1"/>
          <c:order val="1"/>
          <c:tx>
            <c:v>Celery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Productinstats08!$B$223:$G$223</c:f>
              <c:numCache>
                <c:ptCount val="6"/>
                <c:pt idx="3">
                  <c:v>78850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156"/>
          <c:w val="0.227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Cho Cho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425"/>
          <c:w val="0.6637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v>Cho Cho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'[1]A'!$B$228:$G$228</c:f>
              <c:numCache>
                <c:ptCount val="6"/>
                <c:pt idx="1">
                  <c:v>12000</c:v>
                </c:pt>
                <c:pt idx="4">
                  <c:v>1700</c:v>
                </c:pt>
              </c:numCache>
            </c:numRef>
          </c:val>
        </c:ser>
        <c:ser>
          <c:idx val="1"/>
          <c:order val="1"/>
          <c:tx>
            <c:v>Cho Cho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Productinstats08!$B$228:$G$228</c:f>
              <c:numCache>
                <c:ptCount val="6"/>
                <c:pt idx="1">
                  <c:v>8000</c:v>
                </c:pt>
                <c:pt idx="3">
                  <c:v>28325</c:v>
                </c:pt>
                <c:pt idx="4">
                  <c:v>3300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19125"/>
          <c:w val="0.258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Sweet corn production 2007/2008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525"/>
          <c:w val="0.686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Sweet corn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'[1]A'!$B$233:$G$233</c:f>
              <c:numCache>
                <c:ptCount val="6"/>
                <c:pt idx="0">
                  <c:v>4000</c:v>
                </c:pt>
                <c:pt idx="1">
                  <c:v>360000</c:v>
                </c:pt>
              </c:numCache>
            </c:numRef>
          </c:val>
        </c:ser>
        <c:ser>
          <c:idx val="1"/>
          <c:order val="1"/>
          <c:tx>
            <c:v>Sweet corn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Productinstats08!$B$233:$G$233</c:f>
              <c:numCache>
                <c:ptCount val="6"/>
                <c:pt idx="1">
                  <c:v>416000</c:v>
                </c:pt>
              </c:numCache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1795"/>
          <c:w val="0.23525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Cassava Production 2007/2008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"/>
          <c:w val="0.591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Cassava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'[1]A'!$B$241:$G$241</c:f>
              <c:numCache>
                <c:ptCount val="6"/>
                <c:pt idx="1">
                  <c:v>5000</c:v>
                </c:pt>
                <c:pt idx="2">
                  <c:v>43500</c:v>
                </c:pt>
                <c:pt idx="4">
                  <c:v>409130</c:v>
                </c:pt>
                <c:pt idx="5">
                  <c:v>264000</c:v>
                </c:pt>
              </c:numCache>
            </c:numRef>
          </c:val>
        </c:ser>
        <c:ser>
          <c:idx val="1"/>
          <c:order val="1"/>
          <c:tx>
            <c:v>Cassava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'[1]A'!$B$221:$G$221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Productinstats08!$B$241:$G$241</c:f>
              <c:numCache>
                <c:ptCount val="6"/>
                <c:pt idx="1">
                  <c:v>10000</c:v>
                </c:pt>
                <c:pt idx="2">
                  <c:v>51000</c:v>
                </c:pt>
                <c:pt idx="3">
                  <c:v>57750</c:v>
                </c:pt>
                <c:pt idx="4">
                  <c:v>225000</c:v>
                </c:pt>
                <c:pt idx="5">
                  <c:v>326000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 val="autoZero"/>
        <c:auto val="1"/>
        <c:lblOffset val="100"/>
        <c:tickLblSkip val="2"/>
        <c:noMultiLvlLbl val="0"/>
      </c:cat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43525"/>
          <c:w val="0.3157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Coco Yam production 2007/2008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3"/>
          <c:w val="0.683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Coco Yam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'[1]A'!$B$246:$G$246</c:f>
              <c:numCache>
                <c:ptCount val="6"/>
                <c:pt idx="0">
                  <c:v>12000</c:v>
                </c:pt>
                <c:pt idx="1">
                  <c:v>10000</c:v>
                </c:pt>
                <c:pt idx="2">
                  <c:v>55000</c:v>
                </c:pt>
                <c:pt idx="4">
                  <c:v>82620</c:v>
                </c:pt>
                <c:pt idx="5">
                  <c:v>184300</c:v>
                </c:pt>
              </c:numCache>
            </c:numRef>
          </c:val>
        </c:ser>
        <c:ser>
          <c:idx val="1"/>
          <c:order val="1"/>
          <c:tx>
            <c:v>Coco Yam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Productinstats08!$B$246:$G$246</c:f>
              <c:numCache>
                <c:ptCount val="6"/>
                <c:pt idx="0">
                  <c:v>33500</c:v>
                </c:pt>
                <c:pt idx="1">
                  <c:v>30000</c:v>
                </c:pt>
                <c:pt idx="2">
                  <c:v>37500</c:v>
                </c:pt>
                <c:pt idx="3">
                  <c:v>131500</c:v>
                </c:pt>
                <c:pt idx="4">
                  <c:v>9000</c:v>
                </c:pt>
                <c:pt idx="5">
                  <c:v>127100</c:v>
                </c:pt>
              </c:numCache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3225"/>
          <c:w val="0.259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Ginger Production 2007/2008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675"/>
          <c:w val="0.661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Ginger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'[1]A'!$B$252:$G$252</c:f>
              <c:numCache>
                <c:ptCount val="6"/>
                <c:pt idx="4">
                  <c:v>18000</c:v>
                </c:pt>
                <c:pt idx="5">
                  <c:v>16000</c:v>
                </c:pt>
              </c:numCache>
            </c:numRef>
          </c:val>
        </c:ser>
        <c:ser>
          <c:idx val="1"/>
          <c:order val="1"/>
          <c:tx>
            <c:v>Ginger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Productinstats08!$B$252:$G$252</c:f>
              <c:numCache>
                <c:ptCount val="6"/>
                <c:pt idx="4">
                  <c:v>42013</c:v>
                </c:pt>
                <c:pt idx="5">
                  <c:v>50250</c:v>
                </c:pt>
              </c:numCache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295"/>
          <c:w val="0.25575"/>
          <c:h val="0.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Jicama Procuation 2007/2008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125"/>
          <c:w val="0.6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Jicama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'[1]A'!$B$257:$G$257</c:f>
              <c:numCache>
                <c:ptCount val="6"/>
                <c:pt idx="1">
                  <c:v>20000</c:v>
                </c:pt>
              </c:numCache>
            </c:numRef>
          </c:val>
        </c:ser>
        <c:ser>
          <c:idx val="1"/>
          <c:order val="1"/>
          <c:tx>
            <c:v>Jicama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Productinstats08!$B$257:$G$257</c:f>
              <c:numCache>
                <c:ptCount val="6"/>
                <c:pt idx="0">
                  <c:v>51500</c:v>
                </c:pt>
                <c:pt idx="1">
                  <c:v>25000</c:v>
                </c:pt>
                <c:pt idx="3">
                  <c:v>199500</c:v>
                </c:pt>
              </c:numCache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1235"/>
          <c:w val="0.2505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Sweet Potato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0675"/>
          <c:w val="0.666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Sweet potato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'[1]A'!$B$262:$F$262</c:f>
              <c:numCache>
                <c:ptCount val="5"/>
                <c:pt idx="2">
                  <c:v>36750</c:v>
                </c:pt>
                <c:pt idx="4">
                  <c:v>14000</c:v>
                </c:pt>
              </c:numCache>
            </c:numRef>
          </c:val>
        </c:ser>
        <c:ser>
          <c:idx val="1"/>
          <c:order val="1"/>
          <c:tx>
            <c:v>Sweet potato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Productinstats08!$B$262:$G$262</c:f>
              <c:numCache>
                <c:ptCount val="6"/>
                <c:pt idx="0">
                  <c:v>25000</c:v>
                </c:pt>
                <c:pt idx="2">
                  <c:v>30250</c:v>
                </c:pt>
                <c:pt idx="3">
                  <c:v>59400</c:v>
                </c:pt>
                <c:pt idx="4">
                  <c:v>24000</c:v>
                </c:pt>
              </c:numCache>
            </c:numRef>
          </c:val>
        </c:ser>
        <c:axId val="31684029"/>
        <c:axId val="16720806"/>
      </c:bar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1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13225"/>
          <c:w val="0.251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Yam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9525"/>
          <c:w val="0.681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Yam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'[1]A'!$B$267:$G$267</c:f>
              <c:numCache>
                <c:ptCount val="6"/>
                <c:pt idx="2">
                  <c:v>13000</c:v>
                </c:pt>
                <c:pt idx="4">
                  <c:v>40900</c:v>
                </c:pt>
                <c:pt idx="5">
                  <c:v>190000</c:v>
                </c:pt>
              </c:numCache>
            </c:numRef>
          </c:val>
        </c:ser>
        <c:ser>
          <c:idx val="1"/>
          <c:order val="1"/>
          <c:tx>
            <c:v>Yam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Productinstats08!$B$267:$G$267</c:f>
              <c:numCache>
                <c:ptCount val="6"/>
                <c:pt idx="3">
                  <c:v>32250</c:v>
                </c:pt>
                <c:pt idx="4">
                  <c:v>13000</c:v>
                </c:pt>
                <c:pt idx="5">
                  <c:v>154800</c:v>
                </c:pt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18225"/>
          <c:w val="0.241"/>
          <c:h val="0.2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Yampi Production 2007/2008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15"/>
          <c:w val="0.65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Yampi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'[1]A'!$B$272:$G$272</c:f>
              <c:numCache>
                <c:ptCount val="6"/>
                <c:pt idx="4">
                  <c:v>38392</c:v>
                </c:pt>
                <c:pt idx="5">
                  <c:v>225000</c:v>
                </c:pt>
              </c:numCache>
            </c:numRef>
          </c:val>
        </c:ser>
        <c:ser>
          <c:idx val="1"/>
          <c:order val="1"/>
          <c:tx>
            <c:v>Yampi Productin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'[1]A'!$B$279:$G$279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Productinstats08!$B$272:$G$272</c:f>
              <c:numCache>
                <c:ptCount val="6"/>
                <c:pt idx="4">
                  <c:v>5300</c:v>
                </c:pt>
                <c:pt idx="5">
                  <c:v>157000</c:v>
                </c:pt>
              </c:numCache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Disrict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tickLblSkip val="2"/>
        <c:noMultiLvlLbl val="0"/>
      </c:catAx>
      <c:valAx>
        <c:axId val="4932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21775"/>
          <c:w val="0.25625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Pinto Beans production statistics 2007/2008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575"/>
          <c:w val="0.637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v>Pinto beans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'[1]A'!$B$48:$G$48</c:f>
              <c:numCache>
                <c:ptCount val="6"/>
                <c:pt idx="0">
                  <c:v>495500</c:v>
                </c:pt>
                <c:pt idx="1">
                  <c:v>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Pinto beans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Productinstats08!$B$48:$G$48</c:f>
              <c:numCache>
                <c:ptCount val="6"/>
                <c:pt idx="0">
                  <c:v>560000</c:v>
                </c:pt>
                <c:pt idx="1">
                  <c:v>165000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197"/>
          <c:w val="0.2767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Cattle production 2007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9825"/>
          <c:w val="0.71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Cattle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'[1]A'!$B$425:$G$425</c:f>
              <c:numCache>
                <c:ptCount val="6"/>
                <c:pt idx="0">
                  <c:v>306</c:v>
                </c:pt>
                <c:pt idx="1">
                  <c:v>1500</c:v>
                </c:pt>
                <c:pt idx="2">
                  <c:v>305</c:v>
                </c:pt>
                <c:pt idx="3">
                  <c:v>1690</c:v>
                </c:pt>
                <c:pt idx="4">
                  <c:v>10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v>Cattle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Productinstats08!$B$427:$G$427</c:f>
              <c:numCache>
                <c:ptCount val="6"/>
                <c:pt idx="0">
                  <c:v>580</c:v>
                </c:pt>
                <c:pt idx="1">
                  <c:v>3378</c:v>
                </c:pt>
                <c:pt idx="2">
                  <c:v>47</c:v>
                </c:pt>
                <c:pt idx="3">
                  <c:v>3055</c:v>
                </c:pt>
                <c:pt idx="4">
                  <c:v>71</c:v>
                </c:pt>
                <c:pt idx="5">
                  <c:v>370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15875"/>
          <c:w val="0.212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"/>
          <c:w val="0.6367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Milk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'[1]A'!$B$433:$G$433</c:f>
              <c:numCache>
                <c:ptCount val="6"/>
                <c:pt idx="0">
                  <c:v>359174</c:v>
                </c:pt>
                <c:pt idx="2">
                  <c:v>122850</c:v>
                </c:pt>
                <c:pt idx="3">
                  <c:v>5127301</c:v>
                </c:pt>
                <c:pt idx="5">
                  <c:v>356189</c:v>
                </c:pt>
              </c:numCache>
            </c:numRef>
          </c:val>
        </c:ser>
        <c:ser>
          <c:idx val="1"/>
          <c:order val="1"/>
          <c:tx>
            <c:v>Milk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Productinstats08!$B$433:$G$433</c:f>
              <c:numCache>
                <c:ptCount val="6"/>
                <c:pt idx="0">
                  <c:v>356994</c:v>
                </c:pt>
                <c:pt idx="1">
                  <c:v>487623</c:v>
                </c:pt>
                <c:pt idx="2">
                  <c:v>111400</c:v>
                </c:pt>
                <c:pt idx="3">
                  <c:v>5100261</c:v>
                </c:pt>
                <c:pt idx="4">
                  <c:v>74690</c:v>
                </c:pt>
                <c:pt idx="5">
                  <c:v>306625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36775"/>
          <c:w val="0.2717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Honey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375"/>
          <c:w val="0.665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Honey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'[1]A'!$B$438:$G$438</c:f>
              <c:numCache>
                <c:ptCount val="6"/>
                <c:pt idx="0">
                  <c:v>9310</c:v>
                </c:pt>
                <c:pt idx="1">
                  <c:v>55176</c:v>
                </c:pt>
                <c:pt idx="2">
                  <c:v>750</c:v>
                </c:pt>
                <c:pt idx="3">
                  <c:v>34025</c:v>
                </c:pt>
                <c:pt idx="4">
                  <c:v>3600</c:v>
                </c:pt>
                <c:pt idx="5">
                  <c:v>3464</c:v>
                </c:pt>
              </c:numCache>
            </c:numRef>
          </c:val>
        </c:ser>
        <c:ser>
          <c:idx val="1"/>
          <c:order val="1"/>
          <c:tx>
            <c:v>Honey Producion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Productinstats08!$B$438:$G$438</c:f>
              <c:numCache>
                <c:ptCount val="6"/>
                <c:pt idx="0">
                  <c:v>4670</c:v>
                </c:pt>
                <c:pt idx="1">
                  <c:v>24500</c:v>
                </c:pt>
                <c:pt idx="3">
                  <c:v>31395</c:v>
                </c:pt>
                <c:pt idx="5">
                  <c:v>2750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147"/>
          <c:w val="0.243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Pig production 2007/2008</a:t>
            </a:r>
          </a:p>
        </c:rich>
      </c:tx>
      <c:layout>
        <c:manualLayout>
          <c:xMode val="factor"/>
          <c:yMode val="factor"/>
          <c:x val="0.003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675"/>
          <c:w val="0.703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Pig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'[1]A'!$B$444:$G$444</c:f>
              <c:numCache>
                <c:ptCount val="6"/>
                <c:pt idx="0">
                  <c:v>854</c:v>
                </c:pt>
                <c:pt idx="1">
                  <c:v>4296</c:v>
                </c:pt>
                <c:pt idx="2">
                  <c:v>1286</c:v>
                </c:pt>
                <c:pt idx="3">
                  <c:v>3526</c:v>
                </c:pt>
                <c:pt idx="4">
                  <c:v>1250</c:v>
                </c:pt>
                <c:pt idx="5">
                  <c:v>1191</c:v>
                </c:pt>
              </c:numCache>
            </c:numRef>
          </c:val>
        </c:ser>
        <c:ser>
          <c:idx val="1"/>
          <c:order val="1"/>
          <c:tx>
            <c:v>Pig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Productinstats08!$B$445:$G$445</c:f>
              <c:numCache>
                <c:ptCount val="6"/>
                <c:pt idx="0">
                  <c:v>665</c:v>
                </c:pt>
                <c:pt idx="1">
                  <c:v>10362</c:v>
                </c:pt>
                <c:pt idx="2">
                  <c:v>219</c:v>
                </c:pt>
                <c:pt idx="3">
                  <c:v>5083</c:v>
                </c:pt>
                <c:pt idx="4">
                  <c:v>227</c:v>
                </c:pt>
                <c:pt idx="5">
                  <c:v>490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3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44"/>
          <c:w val="0.22"/>
          <c:h val="0.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Sheep production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175"/>
          <c:w val="0.667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Sheep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'[1]A'!$B$450:$G$450</c:f>
              <c:numCache>
                <c:ptCount val="6"/>
                <c:pt idx="0">
                  <c:v>683</c:v>
                </c:pt>
                <c:pt idx="1">
                  <c:v>3451</c:v>
                </c:pt>
                <c:pt idx="2">
                  <c:v>1738</c:v>
                </c:pt>
                <c:pt idx="3">
                  <c:v>2817</c:v>
                </c:pt>
                <c:pt idx="4">
                  <c:v>372</c:v>
                </c:pt>
                <c:pt idx="5">
                  <c:v>584</c:v>
                </c:pt>
              </c:numCache>
            </c:numRef>
          </c:val>
        </c:ser>
        <c:ser>
          <c:idx val="1"/>
          <c:order val="1"/>
          <c:tx>
            <c:v>Sheep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Productinstats08!$B$451:$G$451</c:f>
              <c:numCache>
                <c:ptCount val="6"/>
                <c:pt idx="0">
                  <c:v>48</c:v>
                </c:pt>
                <c:pt idx="1">
                  <c:v>1043</c:v>
                </c:pt>
                <c:pt idx="2">
                  <c:v>23</c:v>
                </c:pt>
                <c:pt idx="3">
                  <c:v>233</c:v>
                </c:pt>
                <c:pt idx="4">
                  <c:v>74</c:v>
                </c:pt>
                <c:pt idx="5">
                  <c:v>73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3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16475"/>
          <c:w val="0.258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Poultry produced 2007/2008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725"/>
          <c:w val="0.661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Poultry slaughtered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'[1]A'!$B$457:$G$457</c:f>
              <c:numCache>
                <c:ptCount val="6"/>
                <c:pt idx="0">
                  <c:v>248306</c:v>
                </c:pt>
                <c:pt idx="1">
                  <c:v>3477479</c:v>
                </c:pt>
                <c:pt idx="3">
                  <c:v>4723943</c:v>
                </c:pt>
              </c:numCache>
            </c:numRef>
          </c:val>
        </c:ser>
        <c:ser>
          <c:idx val="1"/>
          <c:order val="1"/>
          <c:tx>
            <c:v>Poultry slaughtered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Productinstats08!$B$457:$G$457</c:f>
              <c:numCache>
                <c:ptCount val="6"/>
                <c:pt idx="0">
                  <c:v>209293</c:v>
                </c:pt>
                <c:pt idx="1">
                  <c:v>3465564</c:v>
                </c:pt>
                <c:pt idx="3">
                  <c:v>4639519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(heads)</a:t>
                </a:r>
              </a:p>
            </c:rich>
          </c:tx>
          <c:layout>
            <c:manualLayout>
              <c:xMode val="factor"/>
              <c:yMode val="factor"/>
              <c:x val="-0.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15875"/>
          <c:w val="0.2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Turkey production (heads)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"/>
          <c:w val="0.698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Turkey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'[1]A'!$B$471:$G$471</c:f>
              <c:numCache>
                <c:ptCount val="6"/>
                <c:pt idx="1">
                  <c:v>1643</c:v>
                </c:pt>
                <c:pt idx="3">
                  <c:v>22667</c:v>
                </c:pt>
              </c:numCache>
            </c:numRef>
          </c:val>
        </c:ser>
        <c:ser>
          <c:idx val="1"/>
          <c:order val="1"/>
          <c:tx>
            <c:v>Turkey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'[1]A'!$B$422:$G$422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Productinstats08!$B$471:$G$471</c:f>
              <c:numCache>
                <c:ptCount val="6"/>
                <c:pt idx="1">
                  <c:v>17280</c:v>
                </c:pt>
                <c:pt idx="3">
                  <c:v>11659</c:v>
                </c:pt>
              </c:numCache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Heads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3825"/>
          <c:w val="0.22575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statistics for Other Beans 2007/2008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475"/>
          <c:w val="0.640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beans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'[1]A'!$B$53:$G$53</c:f>
              <c:numCache>
                <c:ptCount val="6"/>
                <c:pt idx="0">
                  <c:v>207600</c:v>
                </c:pt>
                <c:pt idx="1">
                  <c:v>98500</c:v>
                </c:pt>
                <c:pt idx="2">
                  <c:v>0</c:v>
                </c:pt>
                <c:pt idx="3">
                  <c:v>21000</c:v>
                </c:pt>
                <c:pt idx="4">
                  <c:v>85800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Other beans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Productinstats08!$B$53:$G$53</c:f>
              <c:numCache>
                <c:ptCount val="6"/>
                <c:pt idx="0">
                  <c:v>250000</c:v>
                </c:pt>
                <c:pt idx="1">
                  <c:v>72000</c:v>
                </c:pt>
                <c:pt idx="2">
                  <c:v>0</c:v>
                </c:pt>
                <c:pt idx="3">
                  <c:v>15200</c:v>
                </c:pt>
                <c:pt idx="4">
                  <c:v>13800</c:v>
                </c:pt>
                <c:pt idx="5">
                  <c:v>0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6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15"/>
          <c:w val="0.2762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Yelow corn production statistics 2007/2008</a:t>
            </a:r>
          </a:p>
        </c:rich>
      </c:tx>
      <c:layout>
        <c:manualLayout>
          <c:xMode val="factor"/>
          <c:yMode val="factor"/>
          <c:x val="-0.009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575"/>
          <c:w val="0.635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v>Yellow corn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'[1]A'!$B$58:$G$58</c:f>
              <c:numCache>
                <c:ptCount val="6"/>
                <c:pt idx="0">
                  <c:v>4990200</c:v>
                </c:pt>
                <c:pt idx="1">
                  <c:v>14495000</c:v>
                </c:pt>
                <c:pt idx="2">
                  <c:v>66640</c:v>
                </c:pt>
                <c:pt idx="3">
                  <c:v>56088270</c:v>
                </c:pt>
                <c:pt idx="4">
                  <c:v>951500</c:v>
                </c:pt>
                <c:pt idx="5">
                  <c:v>7875000</c:v>
                </c:pt>
              </c:numCache>
            </c:numRef>
          </c:val>
        </c:ser>
        <c:ser>
          <c:idx val="1"/>
          <c:order val="1"/>
          <c:tx>
            <c:v>Yellow corn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Productinstats08!$B$58:$G$58</c:f>
              <c:numCache>
                <c:ptCount val="6"/>
                <c:pt idx="0">
                  <c:v>3119000</c:v>
                </c:pt>
                <c:pt idx="1">
                  <c:v>4950600</c:v>
                </c:pt>
                <c:pt idx="2">
                  <c:v>71638</c:v>
                </c:pt>
                <c:pt idx="3">
                  <c:v>48246400</c:v>
                </c:pt>
                <c:pt idx="4">
                  <c:v>1477500</c:v>
                </c:pt>
                <c:pt idx="5">
                  <c:v>7408800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1295"/>
          <c:w val="0.2745"/>
          <c:h val="0.2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corn production statistics 2007/2008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775"/>
          <c:w val="0.64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White corn produced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'[1]A'!$B$68:$G$68</c:f>
              <c:numCache>
                <c:ptCount val="6"/>
                <c:pt idx="0">
                  <c:v>2754900</c:v>
                </c:pt>
                <c:pt idx="1">
                  <c:v>300000</c:v>
                </c:pt>
                <c:pt idx="2">
                  <c:v>0</c:v>
                </c:pt>
                <c:pt idx="3">
                  <c:v>298100</c:v>
                </c:pt>
                <c:pt idx="4">
                  <c:v>1078000</c:v>
                </c:pt>
                <c:pt idx="5">
                  <c:v>11462400</c:v>
                </c:pt>
              </c:numCache>
            </c:numRef>
          </c:val>
        </c:ser>
        <c:ser>
          <c:idx val="1"/>
          <c:order val="1"/>
          <c:tx>
            <c:v>White corn produced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Productinstats08!$B$20:$G$20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Productinstats08!$B$68:$G$68</c:f>
              <c:numCache>
                <c:ptCount val="6"/>
                <c:pt idx="0">
                  <c:v>1709434</c:v>
                </c:pt>
                <c:pt idx="1">
                  <c:v>0</c:v>
                </c:pt>
                <c:pt idx="2">
                  <c:v>24000</c:v>
                </c:pt>
                <c:pt idx="3">
                  <c:v>2368650</c:v>
                </c:pt>
                <c:pt idx="4">
                  <c:v>104500</c:v>
                </c:pt>
                <c:pt idx="5">
                  <c:v>12203400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194"/>
          <c:w val="0.2667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Rice Production statistics 2007/2008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25"/>
          <c:w val="0.6292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v>Rice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'[1]A'!$B$81:$G$81</c:f>
              <c:numCache>
                <c:ptCount val="6"/>
                <c:pt idx="0">
                  <c:v>0</c:v>
                </c:pt>
                <c:pt idx="1">
                  <c:v>31820000</c:v>
                </c:pt>
                <c:pt idx="2">
                  <c:v>904000</c:v>
                </c:pt>
                <c:pt idx="3">
                  <c:v>2006000</c:v>
                </c:pt>
                <c:pt idx="4">
                  <c:v>0</c:v>
                </c:pt>
                <c:pt idx="5">
                  <c:v>4456888</c:v>
                </c:pt>
              </c:numCache>
            </c:numRef>
          </c:val>
        </c:ser>
        <c:ser>
          <c:idx val="1"/>
          <c:order val="1"/>
          <c:tx>
            <c:v>Rice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'[1]A'!$B$79:$G$79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Productinstats08!$B$81:$G$81</c:f>
              <c:numCache>
                <c:ptCount val="6"/>
                <c:pt idx="0">
                  <c:v>5000</c:v>
                </c:pt>
                <c:pt idx="1">
                  <c:v>19850950</c:v>
                </c:pt>
                <c:pt idx="3">
                  <c:v>2093700</c:v>
                </c:pt>
                <c:pt idx="4">
                  <c:v>730000</c:v>
                </c:pt>
                <c:pt idx="5">
                  <c:v>3291175</c:v>
                </c:pt>
              </c:numCache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 val="autoZero"/>
        <c:auto val="1"/>
        <c:lblOffset val="100"/>
        <c:tickLblSkip val="2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53"/>
          <c:w val="0.2782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Sorghum Production statistics 2007/2008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775"/>
          <c:w val="0.648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v>Sorghum production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'[1]A'!$B$97:$G$97</c:f>
              <c:numCache>
                <c:ptCount val="6"/>
                <c:pt idx="0">
                  <c:v>1712500</c:v>
                </c:pt>
                <c:pt idx="1">
                  <c:v>11000000</c:v>
                </c:pt>
                <c:pt idx="3">
                  <c:v>2400900</c:v>
                </c:pt>
              </c:numCache>
            </c:numRef>
          </c:val>
        </c:ser>
        <c:ser>
          <c:idx val="1"/>
          <c:order val="1"/>
          <c:tx>
            <c:v>Sorghum Production 2008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Productinstats08!$B$79:$G$79</c:f>
              <c:strCache>
                <c:ptCount val="6"/>
                <c:pt idx="0">
                  <c:v>COROZAL</c:v>
                </c:pt>
                <c:pt idx="1">
                  <c:v>O. WALK</c:v>
                </c:pt>
                <c:pt idx="2">
                  <c:v>BELIZE</c:v>
                </c:pt>
                <c:pt idx="3">
                  <c:v>CAYO</c:v>
                </c:pt>
                <c:pt idx="4">
                  <c:v>ST.CREEK</c:v>
                </c:pt>
                <c:pt idx="5">
                  <c:v>TOLEDO</c:v>
                </c:pt>
              </c:strCache>
            </c:strRef>
          </c:cat>
          <c:val>
            <c:numRef>
              <c:f>Productinstats08!$B$97:$G$97</c:f>
              <c:numCache>
                <c:ptCount val="6"/>
                <c:pt idx="0">
                  <c:v>2640000</c:v>
                </c:pt>
                <c:pt idx="1">
                  <c:v>20160000</c:v>
                </c:pt>
                <c:pt idx="3">
                  <c:v>767100</c:v>
                </c:pt>
              </c:numCache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(lbs)</a:t>
                </a:r>
              </a:p>
            </c:rich>
          </c:tx>
          <c:layout>
            <c:manualLayout>
              <c:xMode val="factor"/>
              <c:yMode val="factor"/>
              <c:x val="-0.05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19125"/>
          <c:w val="0.26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133350</xdr:rowOff>
    </xdr:from>
    <xdr:to>
      <xdr:col>8</xdr:col>
      <xdr:colOff>247650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8100" y="361950"/>
        <a:ext cx="5086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152400</xdr:rowOff>
    </xdr:from>
    <xdr:to>
      <xdr:col>8</xdr:col>
      <xdr:colOff>238125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66675" y="3943350"/>
        <a:ext cx="50482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95250</xdr:rowOff>
    </xdr:from>
    <xdr:to>
      <xdr:col>8</xdr:col>
      <xdr:colOff>238125</xdr:colOff>
      <xdr:row>67</xdr:row>
      <xdr:rowOff>142875</xdr:rowOff>
    </xdr:to>
    <xdr:graphicFrame>
      <xdr:nvGraphicFramePr>
        <xdr:cNvPr id="3" name="Chart 3"/>
        <xdr:cNvGraphicFramePr/>
      </xdr:nvGraphicFramePr>
      <xdr:xfrm>
        <a:off x="57150" y="7610475"/>
        <a:ext cx="50577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333375</xdr:colOff>
      <xdr:row>1</xdr:row>
      <xdr:rowOff>133350</xdr:rowOff>
    </xdr:from>
    <xdr:to>
      <xdr:col>16</xdr:col>
      <xdr:colOff>600075</xdr:colOff>
      <xdr:row>22</xdr:row>
      <xdr:rowOff>57150</xdr:rowOff>
    </xdr:to>
    <xdr:graphicFrame>
      <xdr:nvGraphicFramePr>
        <xdr:cNvPr id="4" name="Chart 5"/>
        <xdr:cNvGraphicFramePr/>
      </xdr:nvGraphicFramePr>
      <xdr:xfrm>
        <a:off x="5210175" y="361950"/>
        <a:ext cx="51435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342900</xdr:colOff>
      <xdr:row>23</xdr:row>
      <xdr:rowOff>142875</xdr:rowOff>
    </xdr:from>
    <xdr:to>
      <xdr:col>17</xdr:col>
      <xdr:colOff>9525</xdr:colOff>
      <xdr:row>44</xdr:row>
      <xdr:rowOff>66675</xdr:rowOff>
    </xdr:to>
    <xdr:graphicFrame>
      <xdr:nvGraphicFramePr>
        <xdr:cNvPr id="5" name="Chart 6"/>
        <xdr:cNvGraphicFramePr/>
      </xdr:nvGraphicFramePr>
      <xdr:xfrm>
        <a:off x="5219700" y="3933825"/>
        <a:ext cx="515302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72</xdr:row>
      <xdr:rowOff>142875</xdr:rowOff>
    </xdr:from>
    <xdr:to>
      <xdr:col>8</xdr:col>
      <xdr:colOff>257175</xdr:colOff>
      <xdr:row>93</xdr:row>
      <xdr:rowOff>66675</xdr:rowOff>
    </xdr:to>
    <xdr:graphicFrame>
      <xdr:nvGraphicFramePr>
        <xdr:cNvPr id="6" name="Chart 7"/>
        <xdr:cNvGraphicFramePr/>
      </xdr:nvGraphicFramePr>
      <xdr:xfrm>
        <a:off x="85725" y="11934825"/>
        <a:ext cx="50482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342900</xdr:colOff>
      <xdr:row>72</xdr:row>
      <xdr:rowOff>133350</xdr:rowOff>
    </xdr:from>
    <xdr:to>
      <xdr:col>17</xdr:col>
      <xdr:colOff>47625</xdr:colOff>
      <xdr:row>93</xdr:row>
      <xdr:rowOff>57150</xdr:rowOff>
    </xdr:to>
    <xdr:graphicFrame>
      <xdr:nvGraphicFramePr>
        <xdr:cNvPr id="7" name="Chart 8"/>
        <xdr:cNvGraphicFramePr/>
      </xdr:nvGraphicFramePr>
      <xdr:xfrm>
        <a:off x="5219700" y="11925300"/>
        <a:ext cx="5191125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209550</xdr:colOff>
      <xdr:row>97</xdr:row>
      <xdr:rowOff>133350</xdr:rowOff>
    </xdr:from>
    <xdr:to>
      <xdr:col>8</xdr:col>
      <xdr:colOff>314325</xdr:colOff>
      <xdr:row>118</xdr:row>
      <xdr:rowOff>57150</xdr:rowOff>
    </xdr:to>
    <xdr:graphicFrame>
      <xdr:nvGraphicFramePr>
        <xdr:cNvPr id="8" name="Chart 9"/>
        <xdr:cNvGraphicFramePr/>
      </xdr:nvGraphicFramePr>
      <xdr:xfrm>
        <a:off x="209550" y="15973425"/>
        <a:ext cx="4981575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409575</xdr:colOff>
      <xdr:row>97</xdr:row>
      <xdr:rowOff>133350</xdr:rowOff>
    </xdr:from>
    <xdr:to>
      <xdr:col>17</xdr:col>
      <xdr:colOff>28575</xdr:colOff>
      <xdr:row>118</xdr:row>
      <xdr:rowOff>57150</xdr:rowOff>
    </xdr:to>
    <xdr:graphicFrame>
      <xdr:nvGraphicFramePr>
        <xdr:cNvPr id="9" name="Chart 10"/>
        <xdr:cNvGraphicFramePr/>
      </xdr:nvGraphicFramePr>
      <xdr:xfrm>
        <a:off x="5286375" y="15973425"/>
        <a:ext cx="5105400" cy="3324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121</xdr:row>
      <xdr:rowOff>123825</xdr:rowOff>
    </xdr:from>
    <xdr:to>
      <xdr:col>8</xdr:col>
      <xdr:colOff>276225</xdr:colOff>
      <xdr:row>142</xdr:row>
      <xdr:rowOff>47625</xdr:rowOff>
    </xdr:to>
    <xdr:graphicFrame>
      <xdr:nvGraphicFramePr>
        <xdr:cNvPr id="10" name="Chart 11"/>
        <xdr:cNvGraphicFramePr/>
      </xdr:nvGraphicFramePr>
      <xdr:xfrm>
        <a:off x="228600" y="19850100"/>
        <a:ext cx="492442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400050</xdr:colOff>
      <xdr:row>121</xdr:row>
      <xdr:rowOff>133350</xdr:rowOff>
    </xdr:from>
    <xdr:to>
      <xdr:col>17</xdr:col>
      <xdr:colOff>28575</xdr:colOff>
      <xdr:row>142</xdr:row>
      <xdr:rowOff>57150</xdr:rowOff>
    </xdr:to>
    <xdr:graphicFrame>
      <xdr:nvGraphicFramePr>
        <xdr:cNvPr id="11" name="Chart 12"/>
        <xdr:cNvGraphicFramePr/>
      </xdr:nvGraphicFramePr>
      <xdr:xfrm>
        <a:off x="5276850" y="19859625"/>
        <a:ext cx="5114925" cy="3324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145</xdr:row>
      <xdr:rowOff>66675</xdr:rowOff>
    </xdr:from>
    <xdr:to>
      <xdr:col>8</xdr:col>
      <xdr:colOff>285750</xdr:colOff>
      <xdr:row>165</xdr:row>
      <xdr:rowOff>152400</xdr:rowOff>
    </xdr:to>
    <xdr:graphicFrame>
      <xdr:nvGraphicFramePr>
        <xdr:cNvPr id="12" name="Chart 13"/>
        <xdr:cNvGraphicFramePr/>
      </xdr:nvGraphicFramePr>
      <xdr:xfrm>
        <a:off x="47625" y="23679150"/>
        <a:ext cx="5114925" cy="3324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</xdr:colOff>
      <xdr:row>170</xdr:row>
      <xdr:rowOff>152400</xdr:rowOff>
    </xdr:from>
    <xdr:to>
      <xdr:col>8</xdr:col>
      <xdr:colOff>257175</xdr:colOff>
      <xdr:row>191</xdr:row>
      <xdr:rowOff>76200</xdr:rowOff>
    </xdr:to>
    <xdr:graphicFrame>
      <xdr:nvGraphicFramePr>
        <xdr:cNvPr id="13" name="Chart 14"/>
        <xdr:cNvGraphicFramePr/>
      </xdr:nvGraphicFramePr>
      <xdr:xfrm>
        <a:off x="38100" y="27879675"/>
        <a:ext cx="5095875" cy="3324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381000</xdr:colOff>
      <xdr:row>171</xdr:row>
      <xdr:rowOff>0</xdr:rowOff>
    </xdr:from>
    <xdr:to>
      <xdr:col>16</xdr:col>
      <xdr:colOff>600075</xdr:colOff>
      <xdr:row>191</xdr:row>
      <xdr:rowOff>85725</xdr:rowOff>
    </xdr:to>
    <xdr:graphicFrame>
      <xdr:nvGraphicFramePr>
        <xdr:cNvPr id="14" name="Chart 15"/>
        <xdr:cNvGraphicFramePr/>
      </xdr:nvGraphicFramePr>
      <xdr:xfrm>
        <a:off x="5257800" y="27889200"/>
        <a:ext cx="5095875" cy="3324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193</xdr:row>
      <xdr:rowOff>114300</xdr:rowOff>
    </xdr:from>
    <xdr:to>
      <xdr:col>8</xdr:col>
      <xdr:colOff>257175</xdr:colOff>
      <xdr:row>214</xdr:row>
      <xdr:rowOff>38100</xdr:rowOff>
    </xdr:to>
    <xdr:graphicFrame>
      <xdr:nvGraphicFramePr>
        <xdr:cNvPr id="15" name="Chart 16"/>
        <xdr:cNvGraphicFramePr/>
      </xdr:nvGraphicFramePr>
      <xdr:xfrm>
        <a:off x="47625" y="31565850"/>
        <a:ext cx="5086350" cy="332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438150</xdr:colOff>
      <xdr:row>193</xdr:row>
      <xdr:rowOff>104775</xdr:rowOff>
    </xdr:from>
    <xdr:to>
      <xdr:col>16</xdr:col>
      <xdr:colOff>600075</xdr:colOff>
      <xdr:row>214</xdr:row>
      <xdr:rowOff>28575</xdr:rowOff>
    </xdr:to>
    <xdr:graphicFrame>
      <xdr:nvGraphicFramePr>
        <xdr:cNvPr id="16" name="Chart 17"/>
        <xdr:cNvGraphicFramePr/>
      </xdr:nvGraphicFramePr>
      <xdr:xfrm>
        <a:off x="5314950" y="31556325"/>
        <a:ext cx="5038725" cy="3324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38100</xdr:colOff>
      <xdr:row>216</xdr:row>
      <xdr:rowOff>85725</xdr:rowOff>
    </xdr:from>
    <xdr:to>
      <xdr:col>8</xdr:col>
      <xdr:colOff>257175</xdr:colOff>
      <xdr:row>237</xdr:row>
      <xdr:rowOff>9525</xdr:rowOff>
    </xdr:to>
    <xdr:graphicFrame>
      <xdr:nvGraphicFramePr>
        <xdr:cNvPr id="17" name="Chart 18"/>
        <xdr:cNvGraphicFramePr/>
      </xdr:nvGraphicFramePr>
      <xdr:xfrm>
        <a:off x="38100" y="35261550"/>
        <a:ext cx="5095875" cy="3324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428625</xdr:colOff>
      <xdr:row>216</xdr:row>
      <xdr:rowOff>85725</xdr:rowOff>
    </xdr:from>
    <xdr:to>
      <xdr:col>17</xdr:col>
      <xdr:colOff>0</xdr:colOff>
      <xdr:row>237</xdr:row>
      <xdr:rowOff>9525</xdr:rowOff>
    </xdr:to>
    <xdr:graphicFrame>
      <xdr:nvGraphicFramePr>
        <xdr:cNvPr id="18" name="Chart 19"/>
        <xdr:cNvGraphicFramePr/>
      </xdr:nvGraphicFramePr>
      <xdr:xfrm>
        <a:off x="5305425" y="35261550"/>
        <a:ext cx="5057775" cy="3324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</xdr:colOff>
      <xdr:row>239</xdr:row>
      <xdr:rowOff>0</xdr:rowOff>
    </xdr:from>
    <xdr:to>
      <xdr:col>8</xdr:col>
      <xdr:colOff>266700</xdr:colOff>
      <xdr:row>259</xdr:row>
      <xdr:rowOff>85725</xdr:rowOff>
    </xdr:to>
    <xdr:graphicFrame>
      <xdr:nvGraphicFramePr>
        <xdr:cNvPr id="19" name="Chart 20"/>
        <xdr:cNvGraphicFramePr/>
      </xdr:nvGraphicFramePr>
      <xdr:xfrm>
        <a:off x="38100" y="38900100"/>
        <a:ext cx="5105400" cy="33242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438150</xdr:colOff>
      <xdr:row>239</xdr:row>
      <xdr:rowOff>19050</xdr:rowOff>
    </xdr:from>
    <xdr:to>
      <xdr:col>16</xdr:col>
      <xdr:colOff>600075</xdr:colOff>
      <xdr:row>259</xdr:row>
      <xdr:rowOff>104775</xdr:rowOff>
    </xdr:to>
    <xdr:graphicFrame>
      <xdr:nvGraphicFramePr>
        <xdr:cNvPr id="20" name="Chart 21"/>
        <xdr:cNvGraphicFramePr/>
      </xdr:nvGraphicFramePr>
      <xdr:xfrm>
        <a:off x="5314950" y="38919150"/>
        <a:ext cx="5038725" cy="3324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261</xdr:row>
      <xdr:rowOff>38100</xdr:rowOff>
    </xdr:from>
    <xdr:to>
      <xdr:col>8</xdr:col>
      <xdr:colOff>266700</xdr:colOff>
      <xdr:row>281</xdr:row>
      <xdr:rowOff>123825</xdr:rowOff>
    </xdr:to>
    <xdr:graphicFrame>
      <xdr:nvGraphicFramePr>
        <xdr:cNvPr id="21" name="Chart 22"/>
        <xdr:cNvGraphicFramePr/>
      </xdr:nvGraphicFramePr>
      <xdr:xfrm>
        <a:off x="19050" y="42500550"/>
        <a:ext cx="5124450" cy="33242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419100</xdr:colOff>
      <xdr:row>261</xdr:row>
      <xdr:rowOff>47625</xdr:rowOff>
    </xdr:from>
    <xdr:to>
      <xdr:col>17</xdr:col>
      <xdr:colOff>0</xdr:colOff>
      <xdr:row>281</xdr:row>
      <xdr:rowOff>123825</xdr:rowOff>
    </xdr:to>
    <xdr:graphicFrame>
      <xdr:nvGraphicFramePr>
        <xdr:cNvPr id="22" name="Chart 23"/>
        <xdr:cNvGraphicFramePr/>
      </xdr:nvGraphicFramePr>
      <xdr:xfrm>
        <a:off x="5295900" y="42510075"/>
        <a:ext cx="5067300" cy="3314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28575</xdr:colOff>
      <xdr:row>282</xdr:row>
      <xdr:rowOff>104775</xdr:rowOff>
    </xdr:from>
    <xdr:to>
      <xdr:col>8</xdr:col>
      <xdr:colOff>266700</xdr:colOff>
      <xdr:row>303</xdr:row>
      <xdr:rowOff>28575</xdr:rowOff>
    </xdr:to>
    <xdr:graphicFrame>
      <xdr:nvGraphicFramePr>
        <xdr:cNvPr id="23" name="Chart 24"/>
        <xdr:cNvGraphicFramePr/>
      </xdr:nvGraphicFramePr>
      <xdr:xfrm>
        <a:off x="28575" y="45967650"/>
        <a:ext cx="5114925" cy="33242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409575</xdr:colOff>
      <xdr:row>282</xdr:row>
      <xdr:rowOff>104775</xdr:rowOff>
    </xdr:from>
    <xdr:to>
      <xdr:col>17</xdr:col>
      <xdr:colOff>0</xdr:colOff>
      <xdr:row>303</xdr:row>
      <xdr:rowOff>28575</xdr:rowOff>
    </xdr:to>
    <xdr:graphicFrame>
      <xdr:nvGraphicFramePr>
        <xdr:cNvPr id="24" name="Chart 25"/>
        <xdr:cNvGraphicFramePr/>
      </xdr:nvGraphicFramePr>
      <xdr:xfrm>
        <a:off x="5286375" y="45967650"/>
        <a:ext cx="5076825" cy="33242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</xdr:colOff>
      <xdr:row>304</xdr:row>
      <xdr:rowOff>142875</xdr:rowOff>
    </xdr:from>
    <xdr:to>
      <xdr:col>8</xdr:col>
      <xdr:colOff>285750</xdr:colOff>
      <xdr:row>325</xdr:row>
      <xdr:rowOff>66675</xdr:rowOff>
    </xdr:to>
    <xdr:graphicFrame>
      <xdr:nvGraphicFramePr>
        <xdr:cNvPr id="25" name="Chart 26"/>
        <xdr:cNvGraphicFramePr/>
      </xdr:nvGraphicFramePr>
      <xdr:xfrm>
        <a:off x="9525" y="49568100"/>
        <a:ext cx="5153025" cy="33242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419100</xdr:colOff>
      <xdr:row>304</xdr:row>
      <xdr:rowOff>142875</xdr:rowOff>
    </xdr:from>
    <xdr:to>
      <xdr:col>16</xdr:col>
      <xdr:colOff>600075</xdr:colOff>
      <xdr:row>325</xdr:row>
      <xdr:rowOff>66675</xdr:rowOff>
    </xdr:to>
    <xdr:graphicFrame>
      <xdr:nvGraphicFramePr>
        <xdr:cNvPr id="26" name="Chart 27"/>
        <xdr:cNvGraphicFramePr/>
      </xdr:nvGraphicFramePr>
      <xdr:xfrm>
        <a:off x="5295900" y="49568100"/>
        <a:ext cx="5057775" cy="33242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327</xdr:row>
      <xdr:rowOff>57150</xdr:rowOff>
    </xdr:from>
    <xdr:to>
      <xdr:col>8</xdr:col>
      <xdr:colOff>276225</xdr:colOff>
      <xdr:row>347</xdr:row>
      <xdr:rowOff>142875</xdr:rowOff>
    </xdr:to>
    <xdr:graphicFrame>
      <xdr:nvGraphicFramePr>
        <xdr:cNvPr id="27" name="Chart 28"/>
        <xdr:cNvGraphicFramePr/>
      </xdr:nvGraphicFramePr>
      <xdr:xfrm>
        <a:off x="9525" y="53206650"/>
        <a:ext cx="5143500" cy="33242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419100</xdr:colOff>
      <xdr:row>327</xdr:row>
      <xdr:rowOff>66675</xdr:rowOff>
    </xdr:from>
    <xdr:to>
      <xdr:col>17</xdr:col>
      <xdr:colOff>9525</xdr:colOff>
      <xdr:row>347</xdr:row>
      <xdr:rowOff>152400</xdr:rowOff>
    </xdr:to>
    <xdr:graphicFrame>
      <xdr:nvGraphicFramePr>
        <xdr:cNvPr id="28" name="Chart 29"/>
        <xdr:cNvGraphicFramePr/>
      </xdr:nvGraphicFramePr>
      <xdr:xfrm>
        <a:off x="5295900" y="53216175"/>
        <a:ext cx="5076825" cy="3324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350</xdr:row>
      <xdr:rowOff>0</xdr:rowOff>
    </xdr:from>
    <xdr:to>
      <xdr:col>8</xdr:col>
      <xdr:colOff>266700</xdr:colOff>
      <xdr:row>370</xdr:row>
      <xdr:rowOff>85725</xdr:rowOff>
    </xdr:to>
    <xdr:graphicFrame>
      <xdr:nvGraphicFramePr>
        <xdr:cNvPr id="29" name="Chart 30"/>
        <xdr:cNvGraphicFramePr/>
      </xdr:nvGraphicFramePr>
      <xdr:xfrm>
        <a:off x="47625" y="56873775"/>
        <a:ext cx="5095875" cy="33242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419100</xdr:colOff>
      <xdr:row>350</xdr:row>
      <xdr:rowOff>0</xdr:rowOff>
    </xdr:from>
    <xdr:to>
      <xdr:col>17</xdr:col>
      <xdr:colOff>0</xdr:colOff>
      <xdr:row>370</xdr:row>
      <xdr:rowOff>85725</xdr:rowOff>
    </xdr:to>
    <xdr:graphicFrame>
      <xdr:nvGraphicFramePr>
        <xdr:cNvPr id="30" name="Chart 31"/>
        <xdr:cNvGraphicFramePr/>
      </xdr:nvGraphicFramePr>
      <xdr:xfrm>
        <a:off x="5295900" y="56873775"/>
        <a:ext cx="5067300" cy="33242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372</xdr:row>
      <xdr:rowOff>76200</xdr:rowOff>
    </xdr:from>
    <xdr:to>
      <xdr:col>8</xdr:col>
      <xdr:colOff>257175</xdr:colOff>
      <xdr:row>393</xdr:row>
      <xdr:rowOff>0</xdr:rowOff>
    </xdr:to>
    <xdr:graphicFrame>
      <xdr:nvGraphicFramePr>
        <xdr:cNvPr id="31" name="Chart 32"/>
        <xdr:cNvGraphicFramePr/>
      </xdr:nvGraphicFramePr>
      <xdr:xfrm>
        <a:off x="28575" y="60512325"/>
        <a:ext cx="5105400" cy="33242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428625</xdr:colOff>
      <xdr:row>372</xdr:row>
      <xdr:rowOff>85725</xdr:rowOff>
    </xdr:from>
    <xdr:to>
      <xdr:col>17</xdr:col>
      <xdr:colOff>9525</xdr:colOff>
      <xdr:row>393</xdr:row>
      <xdr:rowOff>9525</xdr:rowOff>
    </xdr:to>
    <xdr:graphicFrame>
      <xdr:nvGraphicFramePr>
        <xdr:cNvPr id="32" name="Chart 33"/>
        <xdr:cNvGraphicFramePr/>
      </xdr:nvGraphicFramePr>
      <xdr:xfrm>
        <a:off x="5305425" y="60521850"/>
        <a:ext cx="5067300" cy="33242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398</xdr:row>
      <xdr:rowOff>19050</xdr:rowOff>
    </xdr:from>
    <xdr:to>
      <xdr:col>8</xdr:col>
      <xdr:colOff>257175</xdr:colOff>
      <xdr:row>418</xdr:row>
      <xdr:rowOff>104775</xdr:rowOff>
    </xdr:to>
    <xdr:graphicFrame>
      <xdr:nvGraphicFramePr>
        <xdr:cNvPr id="33" name="Chart 34"/>
        <xdr:cNvGraphicFramePr/>
      </xdr:nvGraphicFramePr>
      <xdr:xfrm>
        <a:off x="9525" y="64731900"/>
        <a:ext cx="5124450" cy="33242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447675</xdr:colOff>
      <xdr:row>398</xdr:row>
      <xdr:rowOff>0</xdr:rowOff>
    </xdr:from>
    <xdr:to>
      <xdr:col>17</xdr:col>
      <xdr:colOff>9525</xdr:colOff>
      <xdr:row>418</xdr:row>
      <xdr:rowOff>85725</xdr:rowOff>
    </xdr:to>
    <xdr:graphicFrame>
      <xdr:nvGraphicFramePr>
        <xdr:cNvPr id="34" name="Chart 35"/>
        <xdr:cNvGraphicFramePr/>
      </xdr:nvGraphicFramePr>
      <xdr:xfrm>
        <a:off x="5324475" y="64712850"/>
        <a:ext cx="5048250" cy="3324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9525</xdr:colOff>
      <xdr:row>420</xdr:row>
      <xdr:rowOff>152400</xdr:rowOff>
    </xdr:from>
    <xdr:to>
      <xdr:col>8</xdr:col>
      <xdr:colOff>247650</xdr:colOff>
      <xdr:row>441</xdr:row>
      <xdr:rowOff>76200</xdr:rowOff>
    </xdr:to>
    <xdr:graphicFrame>
      <xdr:nvGraphicFramePr>
        <xdr:cNvPr id="35" name="Chart 36"/>
        <xdr:cNvGraphicFramePr/>
      </xdr:nvGraphicFramePr>
      <xdr:xfrm>
        <a:off x="9525" y="68427600"/>
        <a:ext cx="5114925" cy="33242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428625</xdr:colOff>
      <xdr:row>420</xdr:row>
      <xdr:rowOff>152400</xdr:rowOff>
    </xdr:from>
    <xdr:to>
      <xdr:col>17</xdr:col>
      <xdr:colOff>9525</xdr:colOff>
      <xdr:row>441</xdr:row>
      <xdr:rowOff>76200</xdr:rowOff>
    </xdr:to>
    <xdr:graphicFrame>
      <xdr:nvGraphicFramePr>
        <xdr:cNvPr id="36" name="Chart 37"/>
        <xdr:cNvGraphicFramePr/>
      </xdr:nvGraphicFramePr>
      <xdr:xfrm>
        <a:off x="5305425" y="68427600"/>
        <a:ext cx="5067300" cy="33242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28575</xdr:colOff>
      <xdr:row>443</xdr:row>
      <xdr:rowOff>0</xdr:rowOff>
    </xdr:from>
    <xdr:to>
      <xdr:col>8</xdr:col>
      <xdr:colOff>238125</xdr:colOff>
      <xdr:row>463</xdr:row>
      <xdr:rowOff>85725</xdr:rowOff>
    </xdr:to>
    <xdr:graphicFrame>
      <xdr:nvGraphicFramePr>
        <xdr:cNvPr id="37" name="Chart 38"/>
        <xdr:cNvGraphicFramePr/>
      </xdr:nvGraphicFramePr>
      <xdr:xfrm>
        <a:off x="28575" y="71999475"/>
        <a:ext cx="5086350" cy="33242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</xdr:col>
      <xdr:colOff>390525</xdr:colOff>
      <xdr:row>443</xdr:row>
      <xdr:rowOff>9525</xdr:rowOff>
    </xdr:from>
    <xdr:to>
      <xdr:col>17</xdr:col>
      <xdr:colOff>9525</xdr:colOff>
      <xdr:row>463</xdr:row>
      <xdr:rowOff>95250</xdr:rowOff>
    </xdr:to>
    <xdr:graphicFrame>
      <xdr:nvGraphicFramePr>
        <xdr:cNvPr id="38" name="Chart 39"/>
        <xdr:cNvGraphicFramePr/>
      </xdr:nvGraphicFramePr>
      <xdr:xfrm>
        <a:off x="5267325" y="72009000"/>
        <a:ext cx="5105400" cy="33242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465</xdr:row>
      <xdr:rowOff>95250</xdr:rowOff>
    </xdr:from>
    <xdr:to>
      <xdr:col>8</xdr:col>
      <xdr:colOff>228600</xdr:colOff>
      <xdr:row>486</xdr:row>
      <xdr:rowOff>19050</xdr:rowOff>
    </xdr:to>
    <xdr:graphicFrame>
      <xdr:nvGraphicFramePr>
        <xdr:cNvPr id="39" name="Chart 40"/>
        <xdr:cNvGraphicFramePr/>
      </xdr:nvGraphicFramePr>
      <xdr:xfrm>
        <a:off x="0" y="75657075"/>
        <a:ext cx="5105400" cy="33242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19050</xdr:colOff>
      <xdr:row>491</xdr:row>
      <xdr:rowOff>142875</xdr:rowOff>
    </xdr:from>
    <xdr:to>
      <xdr:col>8</xdr:col>
      <xdr:colOff>257175</xdr:colOff>
      <xdr:row>512</xdr:row>
      <xdr:rowOff>66675</xdr:rowOff>
    </xdr:to>
    <xdr:graphicFrame>
      <xdr:nvGraphicFramePr>
        <xdr:cNvPr id="40" name="Chart 41"/>
        <xdr:cNvGraphicFramePr/>
      </xdr:nvGraphicFramePr>
      <xdr:xfrm>
        <a:off x="19050" y="80010000"/>
        <a:ext cx="5114925" cy="33242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8</xdr:col>
      <xdr:colOff>400050</xdr:colOff>
      <xdr:row>492</xdr:row>
      <xdr:rowOff>0</xdr:rowOff>
    </xdr:from>
    <xdr:to>
      <xdr:col>17</xdr:col>
      <xdr:colOff>9525</xdr:colOff>
      <xdr:row>512</xdr:row>
      <xdr:rowOff>85725</xdr:rowOff>
    </xdr:to>
    <xdr:graphicFrame>
      <xdr:nvGraphicFramePr>
        <xdr:cNvPr id="41" name="Chart 42"/>
        <xdr:cNvGraphicFramePr/>
      </xdr:nvGraphicFramePr>
      <xdr:xfrm>
        <a:off x="5276850" y="80029050"/>
        <a:ext cx="5095875" cy="33242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28575</xdr:colOff>
      <xdr:row>514</xdr:row>
      <xdr:rowOff>114300</xdr:rowOff>
    </xdr:from>
    <xdr:to>
      <xdr:col>8</xdr:col>
      <xdr:colOff>257175</xdr:colOff>
      <xdr:row>535</xdr:row>
      <xdr:rowOff>38100</xdr:rowOff>
    </xdr:to>
    <xdr:graphicFrame>
      <xdr:nvGraphicFramePr>
        <xdr:cNvPr id="42" name="Chart 43"/>
        <xdr:cNvGraphicFramePr/>
      </xdr:nvGraphicFramePr>
      <xdr:xfrm>
        <a:off x="28575" y="83705700"/>
        <a:ext cx="5105400" cy="33242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</xdr:col>
      <xdr:colOff>409575</xdr:colOff>
      <xdr:row>514</xdr:row>
      <xdr:rowOff>133350</xdr:rowOff>
    </xdr:from>
    <xdr:to>
      <xdr:col>16</xdr:col>
      <xdr:colOff>600075</xdr:colOff>
      <xdr:row>535</xdr:row>
      <xdr:rowOff>57150</xdr:rowOff>
    </xdr:to>
    <xdr:graphicFrame>
      <xdr:nvGraphicFramePr>
        <xdr:cNvPr id="43" name="Chart 44"/>
        <xdr:cNvGraphicFramePr/>
      </xdr:nvGraphicFramePr>
      <xdr:xfrm>
        <a:off x="5286375" y="83724750"/>
        <a:ext cx="5067300" cy="33242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19050</xdr:colOff>
      <xdr:row>537</xdr:row>
      <xdr:rowOff>123825</xdr:rowOff>
    </xdr:from>
    <xdr:to>
      <xdr:col>8</xdr:col>
      <xdr:colOff>247650</xdr:colOff>
      <xdr:row>558</xdr:row>
      <xdr:rowOff>47625</xdr:rowOff>
    </xdr:to>
    <xdr:graphicFrame>
      <xdr:nvGraphicFramePr>
        <xdr:cNvPr id="44" name="Chart 45"/>
        <xdr:cNvGraphicFramePr/>
      </xdr:nvGraphicFramePr>
      <xdr:xfrm>
        <a:off x="19050" y="87439500"/>
        <a:ext cx="5105400" cy="33242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</xdr:col>
      <xdr:colOff>400050</xdr:colOff>
      <xdr:row>537</xdr:row>
      <xdr:rowOff>123825</xdr:rowOff>
    </xdr:from>
    <xdr:to>
      <xdr:col>17</xdr:col>
      <xdr:colOff>9525</xdr:colOff>
      <xdr:row>558</xdr:row>
      <xdr:rowOff>47625</xdr:rowOff>
    </xdr:to>
    <xdr:graphicFrame>
      <xdr:nvGraphicFramePr>
        <xdr:cNvPr id="45" name="Chart 46"/>
        <xdr:cNvGraphicFramePr/>
      </xdr:nvGraphicFramePr>
      <xdr:xfrm>
        <a:off x="5276850" y="87439500"/>
        <a:ext cx="5095875" cy="33242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19050</xdr:colOff>
      <xdr:row>560</xdr:row>
      <xdr:rowOff>104775</xdr:rowOff>
    </xdr:from>
    <xdr:to>
      <xdr:col>8</xdr:col>
      <xdr:colOff>247650</xdr:colOff>
      <xdr:row>581</xdr:row>
      <xdr:rowOff>28575</xdr:rowOff>
    </xdr:to>
    <xdr:graphicFrame>
      <xdr:nvGraphicFramePr>
        <xdr:cNvPr id="46" name="Chart 47"/>
        <xdr:cNvGraphicFramePr/>
      </xdr:nvGraphicFramePr>
      <xdr:xfrm>
        <a:off x="19050" y="91144725"/>
        <a:ext cx="5105400" cy="33242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stat200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0">
          <cell r="B20" t="str">
            <v>COROZAL</v>
          </cell>
          <cell r="C20" t="str">
            <v>O. WALK</v>
          </cell>
          <cell r="D20" t="str">
            <v>BELIZE</v>
          </cell>
          <cell r="E20" t="str">
            <v>CAYO</v>
          </cell>
          <cell r="F20" t="str">
            <v>ST.CREEK</v>
          </cell>
          <cell r="G20" t="str">
            <v>TOLEDO</v>
          </cell>
        </row>
        <row r="22">
          <cell r="B22">
            <v>749465</v>
          </cell>
          <cell r="C22">
            <v>6000</v>
          </cell>
          <cell r="D22">
            <v>0</v>
          </cell>
          <cell r="E22">
            <v>58700</v>
          </cell>
          <cell r="F22">
            <v>238800</v>
          </cell>
          <cell r="G22">
            <v>1886000</v>
          </cell>
        </row>
        <row r="32">
          <cell r="B32">
            <v>3787165</v>
          </cell>
          <cell r="C32">
            <v>486500</v>
          </cell>
          <cell r="D32">
            <v>26600</v>
          </cell>
          <cell r="E32">
            <v>1503700</v>
          </cell>
          <cell r="F32">
            <v>279000</v>
          </cell>
          <cell r="G32">
            <v>172000</v>
          </cell>
        </row>
        <row r="43">
          <cell r="B43">
            <v>0</v>
          </cell>
          <cell r="C43">
            <v>210000</v>
          </cell>
          <cell r="D43">
            <v>0</v>
          </cell>
          <cell r="E43">
            <v>5226100</v>
          </cell>
          <cell r="F43">
            <v>0</v>
          </cell>
          <cell r="G43">
            <v>0</v>
          </cell>
        </row>
        <row r="48">
          <cell r="B48">
            <v>495500</v>
          </cell>
          <cell r="C48">
            <v>5000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3">
          <cell r="B53">
            <v>207600</v>
          </cell>
          <cell r="C53">
            <v>98500</v>
          </cell>
          <cell r="D53">
            <v>0</v>
          </cell>
          <cell r="E53">
            <v>21000</v>
          </cell>
          <cell r="F53">
            <v>85800</v>
          </cell>
          <cell r="G53">
            <v>0</v>
          </cell>
        </row>
        <row r="58">
          <cell r="B58">
            <v>4990200</v>
          </cell>
          <cell r="C58">
            <v>14495000</v>
          </cell>
          <cell r="D58">
            <v>66640</v>
          </cell>
          <cell r="E58">
            <v>56088270</v>
          </cell>
          <cell r="F58">
            <v>951500</v>
          </cell>
          <cell r="G58">
            <v>7875000</v>
          </cell>
        </row>
        <row r="68">
          <cell r="B68">
            <v>2754900</v>
          </cell>
          <cell r="C68">
            <v>300000</v>
          </cell>
          <cell r="D68">
            <v>0</v>
          </cell>
          <cell r="E68">
            <v>298100</v>
          </cell>
          <cell r="F68">
            <v>1078000</v>
          </cell>
          <cell r="G68">
            <v>11462400</v>
          </cell>
        </row>
        <row r="79">
          <cell r="B79" t="str">
            <v>COROZAL</v>
          </cell>
          <cell r="C79" t="str">
            <v>O. WALK</v>
          </cell>
          <cell r="D79" t="str">
            <v>BELIZE</v>
          </cell>
          <cell r="E79" t="str">
            <v>CAYO</v>
          </cell>
          <cell r="F79" t="str">
            <v>ST.CREEK</v>
          </cell>
          <cell r="G79" t="str">
            <v>TOLEDO</v>
          </cell>
        </row>
        <row r="81">
          <cell r="B81">
            <v>0</v>
          </cell>
          <cell r="C81">
            <v>31820000</v>
          </cell>
          <cell r="D81">
            <v>904000</v>
          </cell>
          <cell r="E81">
            <v>2006000</v>
          </cell>
          <cell r="F81">
            <v>0</v>
          </cell>
          <cell r="G81">
            <v>4456888</v>
          </cell>
        </row>
        <row r="97">
          <cell r="B97">
            <v>1712500</v>
          </cell>
          <cell r="C97">
            <v>11000000</v>
          </cell>
          <cell r="E97">
            <v>2400900</v>
          </cell>
        </row>
        <row r="102">
          <cell r="C102">
            <v>690000</v>
          </cell>
          <cell r="E102">
            <v>141200</v>
          </cell>
        </row>
        <row r="107">
          <cell r="C107">
            <v>205000</v>
          </cell>
        </row>
        <row r="112">
          <cell r="B112">
            <v>617470</v>
          </cell>
          <cell r="C112">
            <v>582580</v>
          </cell>
        </row>
        <row r="137">
          <cell r="B137">
            <v>500310</v>
          </cell>
          <cell r="C137">
            <v>270400</v>
          </cell>
          <cell r="D137">
            <v>54630</v>
          </cell>
          <cell r="E137">
            <v>2334825</v>
          </cell>
          <cell r="F137">
            <v>7500</v>
          </cell>
          <cell r="G137">
            <v>54000</v>
          </cell>
        </row>
        <row r="142">
          <cell r="B142">
            <v>15000</v>
          </cell>
          <cell r="C142">
            <v>80000</v>
          </cell>
          <cell r="D142">
            <v>14675</v>
          </cell>
          <cell r="G142">
            <v>58000</v>
          </cell>
        </row>
        <row r="146">
          <cell r="B146">
            <v>34300</v>
          </cell>
          <cell r="C146">
            <v>38000</v>
          </cell>
          <cell r="D146">
            <v>52500</v>
          </cell>
          <cell r="E146">
            <v>19950</v>
          </cell>
          <cell r="F146">
            <v>171146</v>
          </cell>
          <cell r="G146">
            <v>0</v>
          </cell>
        </row>
        <row r="154">
          <cell r="B154" t="str">
            <v>COROZAL</v>
          </cell>
          <cell r="C154" t="str">
            <v>O. WALK</v>
          </cell>
          <cell r="D154" t="str">
            <v>BELIZE</v>
          </cell>
          <cell r="E154" t="str">
            <v>CAYO</v>
          </cell>
          <cell r="F154" t="str">
            <v>ST.CREEK</v>
          </cell>
          <cell r="G154" t="str">
            <v>TOLEDO</v>
          </cell>
        </row>
        <row r="156">
          <cell r="C156">
            <v>23000</v>
          </cell>
          <cell r="D156">
            <v>8000</v>
          </cell>
          <cell r="F156">
            <v>12450</v>
          </cell>
          <cell r="G156">
            <v>6000</v>
          </cell>
        </row>
        <row r="161">
          <cell r="C161">
            <v>107000</v>
          </cell>
          <cell r="G161">
            <v>15500</v>
          </cell>
        </row>
        <row r="166">
          <cell r="B166">
            <v>7000</v>
          </cell>
          <cell r="C166">
            <v>39000</v>
          </cell>
          <cell r="G166">
            <v>68000</v>
          </cell>
        </row>
        <row r="171">
          <cell r="B171">
            <v>284150</v>
          </cell>
          <cell r="C171">
            <v>140000</v>
          </cell>
          <cell r="D171">
            <v>68249</v>
          </cell>
          <cell r="E171">
            <v>538250</v>
          </cell>
          <cell r="F171">
            <v>5760</v>
          </cell>
          <cell r="G171">
            <v>71200</v>
          </cell>
        </row>
        <row r="176">
          <cell r="B176">
            <v>523800</v>
          </cell>
          <cell r="C176">
            <v>260000</v>
          </cell>
          <cell r="D176">
            <v>144480</v>
          </cell>
          <cell r="E176">
            <v>612117</v>
          </cell>
          <cell r="G176">
            <v>50200</v>
          </cell>
        </row>
        <row r="181">
          <cell r="C181">
            <v>258700</v>
          </cell>
          <cell r="E181">
            <v>795325</v>
          </cell>
        </row>
        <row r="186">
          <cell r="B186">
            <v>559050</v>
          </cell>
          <cell r="C186">
            <v>280000</v>
          </cell>
          <cell r="D186">
            <v>25000</v>
          </cell>
        </row>
        <row r="191">
          <cell r="C191">
            <v>37500</v>
          </cell>
          <cell r="E191">
            <v>415450</v>
          </cell>
        </row>
        <row r="196">
          <cell r="C196">
            <v>3700</v>
          </cell>
        </row>
        <row r="201">
          <cell r="C201">
            <v>210000</v>
          </cell>
          <cell r="D201">
            <v>26000</v>
          </cell>
          <cell r="E201">
            <v>231550</v>
          </cell>
        </row>
        <row r="211">
          <cell r="C211">
            <v>5000</v>
          </cell>
          <cell r="E211">
            <v>27700</v>
          </cell>
        </row>
        <row r="216">
          <cell r="C216">
            <v>1000</v>
          </cell>
          <cell r="E216">
            <v>21900</v>
          </cell>
        </row>
        <row r="221">
          <cell r="B221" t="str">
            <v>COROZAL</v>
          </cell>
          <cell r="C221" t="str">
            <v>O. WALK</v>
          </cell>
          <cell r="D221" t="str">
            <v>BELIZE</v>
          </cell>
          <cell r="E221" t="str">
            <v>CAYO</v>
          </cell>
          <cell r="F221" t="str">
            <v>ST.CREEK</v>
          </cell>
          <cell r="G221" t="str">
            <v>TOLEDO</v>
          </cell>
        </row>
        <row r="223">
          <cell r="E223">
            <v>124950</v>
          </cell>
        </row>
        <row r="228">
          <cell r="C228">
            <v>12000</v>
          </cell>
          <cell r="F228">
            <v>1700</v>
          </cell>
        </row>
        <row r="233">
          <cell r="B233">
            <v>4000</v>
          </cell>
          <cell r="C233">
            <v>360000</v>
          </cell>
        </row>
        <row r="241">
          <cell r="C241">
            <v>5000</v>
          </cell>
          <cell r="D241">
            <v>43500</v>
          </cell>
          <cell r="F241">
            <v>409130</v>
          </cell>
          <cell r="G241">
            <v>264000</v>
          </cell>
        </row>
        <row r="246">
          <cell r="B246">
            <v>12000</v>
          </cell>
          <cell r="C246">
            <v>10000</v>
          </cell>
          <cell r="D246">
            <v>55000</v>
          </cell>
          <cell r="F246">
            <v>82620</v>
          </cell>
          <cell r="G246">
            <v>184300</v>
          </cell>
        </row>
        <row r="252">
          <cell r="F252">
            <v>18000</v>
          </cell>
          <cell r="G252">
            <v>16000</v>
          </cell>
        </row>
        <row r="257">
          <cell r="C257">
            <v>20000</v>
          </cell>
        </row>
        <row r="262">
          <cell r="D262">
            <v>36750</v>
          </cell>
          <cell r="F262">
            <v>14000</v>
          </cell>
        </row>
        <row r="267">
          <cell r="D267">
            <v>13000</v>
          </cell>
          <cell r="F267">
            <v>40900</v>
          </cell>
          <cell r="G267">
            <v>190000</v>
          </cell>
        </row>
        <row r="272">
          <cell r="F272">
            <v>38392</v>
          </cell>
          <cell r="G272">
            <v>225000</v>
          </cell>
        </row>
        <row r="279">
          <cell r="B279" t="str">
            <v>COROZAL</v>
          </cell>
          <cell r="C279" t="str">
            <v>O. WALK</v>
          </cell>
          <cell r="D279" t="str">
            <v>BELIZE</v>
          </cell>
          <cell r="E279" t="str">
            <v>CAYO</v>
          </cell>
          <cell r="F279" t="str">
            <v>ST.CREEK</v>
          </cell>
          <cell r="G279" t="str">
            <v>TOLEDO</v>
          </cell>
        </row>
        <row r="422">
          <cell r="B422" t="str">
            <v>COROZAL</v>
          </cell>
          <cell r="C422" t="str">
            <v>O. WALK</v>
          </cell>
          <cell r="D422" t="str">
            <v>BELIZE</v>
          </cell>
          <cell r="E422" t="str">
            <v>CAYO</v>
          </cell>
          <cell r="F422" t="str">
            <v>ST.CREEK</v>
          </cell>
          <cell r="G422" t="str">
            <v>TOLEDO</v>
          </cell>
        </row>
        <row r="425">
          <cell r="B425">
            <v>306</v>
          </cell>
          <cell r="C425">
            <v>1500</v>
          </cell>
          <cell r="D425">
            <v>305</v>
          </cell>
          <cell r="E425">
            <v>1690</v>
          </cell>
          <cell r="F425">
            <v>10</v>
          </cell>
          <cell r="G425">
            <v>103</v>
          </cell>
        </row>
        <row r="433">
          <cell r="B433">
            <v>359174</v>
          </cell>
          <cell r="D433">
            <v>122850</v>
          </cell>
          <cell r="E433">
            <v>5127301</v>
          </cell>
          <cell r="G433">
            <v>356189</v>
          </cell>
        </row>
        <row r="438">
          <cell r="B438">
            <v>9310</v>
          </cell>
          <cell r="C438">
            <v>55176</v>
          </cell>
          <cell r="D438">
            <v>750</v>
          </cell>
          <cell r="E438">
            <v>34025</v>
          </cell>
          <cell r="F438">
            <v>3600</v>
          </cell>
          <cell r="G438">
            <v>3464</v>
          </cell>
        </row>
        <row r="444">
          <cell r="B444">
            <v>854</v>
          </cell>
          <cell r="C444">
            <v>4296</v>
          </cell>
          <cell r="D444">
            <v>1286</v>
          </cell>
          <cell r="E444">
            <v>3526</v>
          </cell>
          <cell r="F444">
            <v>1250</v>
          </cell>
          <cell r="G444">
            <v>1191</v>
          </cell>
        </row>
        <row r="450">
          <cell r="B450">
            <v>683</v>
          </cell>
          <cell r="C450">
            <v>3451</v>
          </cell>
          <cell r="D450">
            <v>1738</v>
          </cell>
          <cell r="E450">
            <v>2817</v>
          </cell>
          <cell r="F450">
            <v>372</v>
          </cell>
          <cell r="G450">
            <v>584</v>
          </cell>
        </row>
        <row r="457">
          <cell r="B457">
            <v>248306</v>
          </cell>
          <cell r="C457">
            <v>3477479</v>
          </cell>
          <cell r="E457">
            <v>4723943</v>
          </cell>
        </row>
        <row r="471">
          <cell r="C471">
            <v>1643</v>
          </cell>
          <cell r="E471">
            <v>22667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zoomScalePageLayoutView="0" workbookViewId="0" topLeftCell="A282">
      <selection activeCell="B146" sqref="B146"/>
    </sheetView>
  </sheetViews>
  <sheetFormatPr defaultColWidth="9.140625" defaultRowHeight="12.75"/>
  <cols>
    <col min="1" max="1" width="31.28125" style="37" customWidth="1"/>
    <col min="2" max="2" width="9.57421875" style="0" customWidth="1"/>
    <col min="3" max="3" width="11.140625" style="0" customWidth="1"/>
    <col min="4" max="4" width="7.57421875" style="0" customWidth="1"/>
    <col min="5" max="5" width="10.57421875" style="0" customWidth="1"/>
    <col min="6" max="6" width="9.28125" style="0" customWidth="1"/>
    <col min="7" max="7" width="9.7109375" style="0" customWidth="1"/>
    <col min="8" max="8" width="12.28125" style="0" customWidth="1"/>
    <col min="9" max="9" width="12.28125" style="32" customWidth="1"/>
  </cols>
  <sheetData>
    <row r="1" spans="1:9" ht="12.75">
      <c r="A1" s="118"/>
      <c r="B1" s="1"/>
      <c r="C1" s="1"/>
      <c r="D1" s="1"/>
      <c r="E1" s="1"/>
      <c r="F1" s="1"/>
      <c r="G1" s="1"/>
      <c r="H1" s="2"/>
      <c r="I1" s="29"/>
    </row>
    <row r="2" spans="1:9" ht="12.75">
      <c r="A2" s="118"/>
      <c r="B2" s="1"/>
      <c r="C2" s="3" t="s">
        <v>0</v>
      </c>
      <c r="D2" s="1"/>
      <c r="E2" s="1"/>
      <c r="F2" s="1"/>
      <c r="G2" s="1"/>
      <c r="H2" s="4"/>
      <c r="I2" s="29"/>
    </row>
    <row r="3" spans="1:9" ht="22.5">
      <c r="A3" s="119"/>
      <c r="B3" s="3"/>
      <c r="C3" s="1"/>
      <c r="D3" s="1"/>
      <c r="E3" s="1"/>
      <c r="F3" s="1"/>
      <c r="G3" s="1"/>
      <c r="H3" s="6"/>
      <c r="I3" s="29"/>
    </row>
    <row r="4" spans="1:12" ht="12.75">
      <c r="A4" s="118"/>
      <c r="B4" s="118"/>
      <c r="C4" s="142" t="s">
        <v>211</v>
      </c>
      <c r="D4" s="143"/>
      <c r="E4" s="143"/>
      <c r="F4" s="144"/>
      <c r="G4" s="144"/>
      <c r="H4" s="119"/>
      <c r="I4" s="37"/>
      <c r="J4" s="37"/>
      <c r="K4" s="37"/>
      <c r="L4" s="37"/>
    </row>
    <row r="5" spans="1:12" ht="12.75">
      <c r="A5" s="118"/>
      <c r="B5" s="118"/>
      <c r="C5" s="142"/>
      <c r="D5" s="145"/>
      <c r="E5" s="143"/>
      <c r="F5" s="144"/>
      <c r="G5" s="146" t="s">
        <v>203</v>
      </c>
      <c r="H5" s="147" t="s">
        <v>226</v>
      </c>
      <c r="I5" s="37"/>
      <c r="J5" s="37"/>
      <c r="K5" s="37"/>
      <c r="L5" s="37"/>
    </row>
    <row r="6" spans="1:12" ht="12.75">
      <c r="A6" s="118"/>
      <c r="B6" s="142"/>
      <c r="C6" s="143"/>
      <c r="D6" s="143"/>
      <c r="E6" s="143"/>
      <c r="F6" s="144"/>
      <c r="G6" s="144"/>
      <c r="H6" s="141" t="s">
        <v>212</v>
      </c>
      <c r="I6" s="37"/>
      <c r="J6" s="37"/>
      <c r="K6" s="37"/>
      <c r="L6" s="37"/>
    </row>
    <row r="7" spans="1:12" ht="12.75">
      <c r="A7" s="120" t="s">
        <v>214</v>
      </c>
      <c r="B7" s="148"/>
      <c r="C7" s="149"/>
      <c r="D7" s="150" t="s">
        <v>1</v>
      </c>
      <c r="E7" s="151"/>
      <c r="F7" s="152"/>
      <c r="G7" s="152"/>
      <c r="H7" s="153"/>
      <c r="I7" s="37"/>
      <c r="J7" s="37"/>
      <c r="K7" s="37"/>
      <c r="L7" s="37"/>
    </row>
    <row r="8" spans="1:12" ht="12.75">
      <c r="A8" s="121"/>
      <c r="B8" s="154"/>
      <c r="C8" s="154"/>
      <c r="D8" s="154"/>
      <c r="E8" s="154"/>
      <c r="F8" s="154"/>
      <c r="G8" s="154"/>
      <c r="H8" s="155"/>
      <c r="I8" s="37"/>
      <c r="J8" s="37"/>
      <c r="K8" s="37"/>
      <c r="L8" s="37"/>
    </row>
    <row r="9" spans="1:12" ht="12.75">
      <c r="A9" s="122" t="s">
        <v>92</v>
      </c>
      <c r="B9" s="156"/>
      <c r="C9" s="157" t="s">
        <v>93</v>
      </c>
      <c r="D9" s="158"/>
      <c r="E9" s="158"/>
      <c r="F9" s="159"/>
      <c r="G9" s="159"/>
      <c r="H9" s="160"/>
      <c r="I9" s="37"/>
      <c r="J9" s="37"/>
      <c r="K9" s="37"/>
      <c r="L9" s="37"/>
    </row>
    <row r="10" spans="1:12" ht="12.75">
      <c r="A10" s="123"/>
      <c r="B10" s="161"/>
      <c r="C10" s="162"/>
      <c r="D10" s="162"/>
      <c r="E10" s="162"/>
      <c r="F10" s="163"/>
      <c r="G10" s="163"/>
      <c r="H10" s="119"/>
      <c r="I10" s="37"/>
      <c r="J10" s="37"/>
      <c r="K10" s="37"/>
      <c r="L10" s="37"/>
    </row>
    <row r="11" spans="1:12" ht="12.75">
      <c r="A11" s="124" t="s">
        <v>94</v>
      </c>
      <c r="B11" s="164"/>
      <c r="C11" s="165" t="s">
        <v>95</v>
      </c>
      <c r="D11" s="166"/>
      <c r="E11" s="166"/>
      <c r="F11" s="167"/>
      <c r="G11" s="167"/>
      <c r="H11" s="155"/>
      <c r="I11" s="37"/>
      <c r="J11" s="37"/>
      <c r="K11" s="37"/>
      <c r="L11" s="37"/>
    </row>
    <row r="12" spans="1:12" ht="12.75">
      <c r="A12" s="123"/>
      <c r="B12" s="161"/>
      <c r="C12" s="168"/>
      <c r="D12" s="162"/>
      <c r="E12" s="162"/>
      <c r="F12" s="163"/>
      <c r="G12" s="163"/>
      <c r="H12" s="119"/>
      <c r="I12" s="37"/>
      <c r="J12" s="37"/>
      <c r="K12" s="37"/>
      <c r="L12" s="37"/>
    </row>
    <row r="13" spans="1:12" ht="12.75">
      <c r="A13" s="124" t="s">
        <v>96</v>
      </c>
      <c r="B13" s="164"/>
      <c r="C13" s="165" t="s">
        <v>2</v>
      </c>
      <c r="D13" s="166"/>
      <c r="E13" s="166"/>
      <c r="F13" s="167"/>
      <c r="G13" s="167"/>
      <c r="H13" s="155"/>
      <c r="I13" s="37"/>
      <c r="J13" s="37"/>
      <c r="K13" s="37"/>
      <c r="L13" s="37"/>
    </row>
    <row r="14" spans="1:12" ht="12.75">
      <c r="A14" s="123"/>
      <c r="B14" s="161"/>
      <c r="C14" s="162"/>
      <c r="D14" s="162"/>
      <c r="E14" s="162"/>
      <c r="F14" s="163"/>
      <c r="G14" s="163"/>
      <c r="H14" s="119"/>
      <c r="I14" s="37"/>
      <c r="J14" s="37"/>
      <c r="K14" s="37"/>
      <c r="L14" s="37"/>
    </row>
    <row r="15" spans="1:12" ht="12.75">
      <c r="A15" s="125" t="s">
        <v>97</v>
      </c>
      <c r="B15" s="118"/>
      <c r="C15" s="168" t="s">
        <v>98</v>
      </c>
      <c r="D15" s="162"/>
      <c r="E15" s="162"/>
      <c r="F15" s="163"/>
      <c r="G15" s="163"/>
      <c r="H15" s="119"/>
      <c r="I15" s="37"/>
      <c r="J15" s="37"/>
      <c r="K15" s="37"/>
      <c r="L15" s="37"/>
    </row>
    <row r="16" spans="1:12" ht="12.75">
      <c r="A16" s="126"/>
      <c r="B16" s="164"/>
      <c r="C16" s="165" t="s">
        <v>99</v>
      </c>
      <c r="D16" s="166"/>
      <c r="E16" s="166"/>
      <c r="F16" s="167"/>
      <c r="G16" s="167"/>
      <c r="H16" s="155"/>
      <c r="I16" s="37"/>
      <c r="J16" s="37"/>
      <c r="K16" s="37"/>
      <c r="L16" s="37"/>
    </row>
    <row r="17" spans="1:12" ht="12.75">
      <c r="A17" s="124" t="s">
        <v>100</v>
      </c>
      <c r="B17" s="164"/>
      <c r="C17" s="165" t="s">
        <v>101</v>
      </c>
      <c r="D17" s="166"/>
      <c r="E17" s="166"/>
      <c r="F17" s="167"/>
      <c r="G17" s="167"/>
      <c r="H17" s="155"/>
      <c r="I17" s="37"/>
      <c r="J17" s="37"/>
      <c r="K17" s="37"/>
      <c r="L17" s="37"/>
    </row>
    <row r="18" spans="1:9" ht="12.75">
      <c r="A18" s="124"/>
      <c r="B18" s="8"/>
      <c r="C18" s="9"/>
      <c r="D18" s="10"/>
      <c r="E18" s="10"/>
      <c r="F18" s="11"/>
      <c r="G18" s="11"/>
      <c r="H18" s="7"/>
      <c r="I18" s="29"/>
    </row>
    <row r="19" spans="1:10" ht="12.75">
      <c r="A19" s="127" t="s">
        <v>89</v>
      </c>
      <c r="B19" s="12"/>
      <c r="C19" s="13"/>
      <c r="D19" s="14"/>
      <c r="E19" s="15"/>
      <c r="F19" s="14"/>
      <c r="G19" s="14"/>
      <c r="H19" s="16" t="s">
        <v>126</v>
      </c>
      <c r="I19" s="30" t="s">
        <v>126</v>
      </c>
      <c r="J19" s="169" t="s">
        <v>215</v>
      </c>
    </row>
    <row r="20" spans="1:10" ht="12.75">
      <c r="A20" s="54" t="s">
        <v>3</v>
      </c>
      <c r="B20" s="17" t="s">
        <v>4</v>
      </c>
      <c r="C20" s="18" t="s">
        <v>5</v>
      </c>
      <c r="D20" s="17" t="s">
        <v>6</v>
      </c>
      <c r="E20" s="18" t="s">
        <v>7</v>
      </c>
      <c r="F20" s="18" t="s">
        <v>8</v>
      </c>
      <c r="G20" s="18" t="s">
        <v>9</v>
      </c>
      <c r="H20" s="177">
        <v>2008</v>
      </c>
      <c r="I20" s="178">
        <v>2007</v>
      </c>
      <c r="J20" s="18" t="s">
        <v>216</v>
      </c>
    </row>
    <row r="21" spans="1:10" ht="12.75">
      <c r="A21" s="128"/>
      <c r="B21" s="20"/>
      <c r="C21" s="20"/>
      <c r="D21" s="21"/>
      <c r="E21" s="21"/>
      <c r="F21" s="21"/>
      <c r="G21" s="21"/>
      <c r="H21" s="19"/>
      <c r="I21" s="31"/>
      <c r="J21" s="169"/>
    </row>
    <row r="22" spans="1:10" ht="12.75">
      <c r="A22" s="129" t="s">
        <v>10</v>
      </c>
      <c r="B22" s="33">
        <f aca="true" t="shared" si="0" ref="B22:G22">B24+B28</f>
        <v>492000</v>
      </c>
      <c r="C22" s="33"/>
      <c r="D22" s="33"/>
      <c r="E22" s="33">
        <f t="shared" si="0"/>
        <v>62500</v>
      </c>
      <c r="F22" s="33">
        <f t="shared" si="0"/>
        <v>240550</v>
      </c>
      <c r="G22" s="33">
        <f t="shared" si="0"/>
        <v>1677000</v>
      </c>
      <c r="H22" s="33">
        <f>SUM(B22:G22)</f>
        <v>2472050</v>
      </c>
      <c r="I22" s="34">
        <v>2938965</v>
      </c>
      <c r="J22" s="170">
        <f>(H22-I22)/I22</f>
        <v>-0.15887055477013165</v>
      </c>
    </row>
    <row r="23" spans="1:10" ht="12.75">
      <c r="A23" s="130" t="s">
        <v>90</v>
      </c>
      <c r="B23" s="35"/>
      <c r="C23" s="33"/>
      <c r="D23" s="36"/>
      <c r="E23" s="36"/>
      <c r="F23" s="36"/>
      <c r="G23" s="36"/>
      <c r="H23" s="33"/>
      <c r="I23" s="34"/>
      <c r="J23" s="171"/>
    </row>
    <row r="24" spans="1:10" ht="12.75">
      <c r="A24" s="131" t="s">
        <v>162</v>
      </c>
      <c r="B24" s="38">
        <v>442000</v>
      </c>
      <c r="C24" s="38"/>
      <c r="D24" s="39"/>
      <c r="E24" s="40"/>
      <c r="F24" s="39"/>
      <c r="G24" s="39"/>
      <c r="H24" s="33">
        <f>SUM(B24:G24)</f>
        <v>442000</v>
      </c>
      <c r="I24" s="34">
        <v>814165</v>
      </c>
      <c r="J24" s="170">
        <f aca="true" t="shared" si="1" ref="J24:J87">(H24-I24)/I24</f>
        <v>-0.45711250176561263</v>
      </c>
    </row>
    <row r="25" spans="1:10" ht="12.75">
      <c r="A25" s="131" t="s">
        <v>200</v>
      </c>
      <c r="B25" s="41">
        <v>442</v>
      </c>
      <c r="C25" s="41"/>
      <c r="D25" s="39"/>
      <c r="E25" s="42"/>
      <c r="F25" s="39"/>
      <c r="G25" s="39"/>
      <c r="H25" s="33">
        <f>SUM(B25:G25)</f>
        <v>442</v>
      </c>
      <c r="I25" s="34">
        <v>1077</v>
      </c>
      <c r="J25" s="170">
        <f t="shared" si="1"/>
        <v>-0.5896007428040855</v>
      </c>
    </row>
    <row r="26" spans="1:10" ht="12.75">
      <c r="A26" s="131" t="s">
        <v>160</v>
      </c>
      <c r="B26" s="41">
        <f>B24/B25</f>
        <v>1000</v>
      </c>
      <c r="C26" s="41"/>
      <c r="D26" s="39"/>
      <c r="E26" s="40"/>
      <c r="F26" s="39"/>
      <c r="G26" s="39"/>
      <c r="H26" s="33">
        <f>H24/H25</f>
        <v>1000</v>
      </c>
      <c r="I26" s="34">
        <v>756</v>
      </c>
      <c r="J26" s="170">
        <f t="shared" si="1"/>
        <v>0.32275132275132273</v>
      </c>
    </row>
    <row r="27" spans="1:10" ht="12.75">
      <c r="A27" s="130" t="s">
        <v>11</v>
      </c>
      <c r="B27" s="41"/>
      <c r="C27" s="41"/>
      <c r="D27" s="41"/>
      <c r="E27" s="41"/>
      <c r="F27" s="33"/>
      <c r="G27" s="41"/>
      <c r="H27" s="33"/>
      <c r="I27" s="34"/>
      <c r="J27" s="170"/>
    </row>
    <row r="28" spans="1:10" ht="12.75">
      <c r="A28" s="131" t="s">
        <v>163</v>
      </c>
      <c r="B28" s="38">
        <v>50000</v>
      </c>
      <c r="C28" s="38"/>
      <c r="D28" s="39"/>
      <c r="E28" s="38">
        <v>62500</v>
      </c>
      <c r="F28" s="38">
        <v>240550</v>
      </c>
      <c r="G28" s="38">
        <v>1677000</v>
      </c>
      <c r="H28" s="33">
        <f>SUM(B28:G28)</f>
        <v>2030050</v>
      </c>
      <c r="I28" s="34">
        <v>2124800</v>
      </c>
      <c r="J28" s="170">
        <f t="shared" si="1"/>
        <v>-0.044592432228915665</v>
      </c>
    </row>
    <row r="29" spans="1:10" ht="12.75">
      <c r="A29" s="131" t="s">
        <v>200</v>
      </c>
      <c r="B29" s="41">
        <v>100</v>
      </c>
      <c r="C29" s="41"/>
      <c r="D29" s="39"/>
      <c r="E29" s="43">
        <v>57.5</v>
      </c>
      <c r="F29" s="41">
        <v>347</v>
      </c>
      <c r="G29" s="41">
        <v>1677</v>
      </c>
      <c r="H29" s="33">
        <f>SUM(B29:G29)</f>
        <v>2181.5</v>
      </c>
      <c r="I29" s="34">
        <v>2284</v>
      </c>
      <c r="J29" s="170">
        <f t="shared" si="1"/>
        <v>-0.04487740805604203</v>
      </c>
    </row>
    <row r="30" spans="1:10" ht="12.75">
      <c r="A30" s="131" t="s">
        <v>160</v>
      </c>
      <c r="B30" s="41">
        <f>B28/B29</f>
        <v>500</v>
      </c>
      <c r="C30" s="41"/>
      <c r="D30" s="39"/>
      <c r="E30" s="41">
        <f>E28/E29</f>
        <v>1086.9565217391305</v>
      </c>
      <c r="F30" s="41">
        <f>F28/F29</f>
        <v>693.2276657060519</v>
      </c>
      <c r="G30" s="41">
        <f>G28/G29</f>
        <v>1000</v>
      </c>
      <c r="H30" s="33">
        <f>H28/H29</f>
        <v>930.5752922301169</v>
      </c>
      <c r="I30" s="34">
        <v>930</v>
      </c>
      <c r="J30" s="170">
        <f t="shared" si="1"/>
        <v>0.0006185937958246551</v>
      </c>
    </row>
    <row r="31" spans="1:10" ht="12.75">
      <c r="A31" s="131"/>
      <c r="B31" s="41"/>
      <c r="C31" s="41"/>
      <c r="D31" s="41"/>
      <c r="E31" s="41"/>
      <c r="F31" s="41"/>
      <c r="G31" s="41"/>
      <c r="H31" s="33"/>
      <c r="I31" s="34"/>
      <c r="J31" s="170"/>
    </row>
    <row r="32" spans="1:10" ht="12.75">
      <c r="A32" s="132" t="s">
        <v>12</v>
      </c>
      <c r="B32" s="33">
        <f aca="true" t="shared" si="2" ref="B32:G32">B34+B38</f>
        <v>3015200</v>
      </c>
      <c r="C32" s="33">
        <f t="shared" si="2"/>
        <v>455000</v>
      </c>
      <c r="D32" s="33">
        <f t="shared" si="2"/>
        <v>26600</v>
      </c>
      <c r="E32" s="33">
        <f t="shared" si="2"/>
        <v>1721900</v>
      </c>
      <c r="F32" s="33">
        <f t="shared" si="2"/>
        <v>211000</v>
      </c>
      <c r="G32" s="33">
        <f t="shared" si="2"/>
        <v>103000</v>
      </c>
      <c r="H32" s="33">
        <f>SUM(B32:G32)</f>
        <v>5532700</v>
      </c>
      <c r="I32" s="34">
        <v>6254965</v>
      </c>
      <c r="J32" s="170">
        <f t="shared" si="1"/>
        <v>-0.11547067009967282</v>
      </c>
    </row>
    <row r="33" spans="1:10" ht="12.75">
      <c r="A33" s="130" t="s">
        <v>13</v>
      </c>
      <c r="B33" s="41"/>
      <c r="C33" s="41"/>
      <c r="D33" s="38"/>
      <c r="E33" s="41"/>
      <c r="F33" s="33"/>
      <c r="G33" s="41"/>
      <c r="H33" s="33"/>
      <c r="I33" s="34"/>
      <c r="J33" s="170"/>
    </row>
    <row r="34" spans="1:10" ht="12.75">
      <c r="A34" s="131" t="s">
        <v>162</v>
      </c>
      <c r="B34" s="40">
        <v>15200</v>
      </c>
      <c r="C34" s="44"/>
      <c r="D34" s="41">
        <v>26600</v>
      </c>
      <c r="E34" s="45">
        <v>54100</v>
      </c>
      <c r="F34" s="41">
        <v>211000</v>
      </c>
      <c r="G34" s="41">
        <v>103000</v>
      </c>
      <c r="H34" s="33">
        <f>SUM(B34:G34)</f>
        <v>409900</v>
      </c>
      <c r="I34" s="34">
        <v>530200</v>
      </c>
      <c r="J34" s="170">
        <f t="shared" si="1"/>
        <v>-0.22689551112787626</v>
      </c>
    </row>
    <row r="35" spans="1:10" ht="12.75">
      <c r="A35" s="131" t="s">
        <v>200</v>
      </c>
      <c r="B35" s="40">
        <v>40</v>
      </c>
      <c r="C35" s="44"/>
      <c r="D35" s="38">
        <v>48</v>
      </c>
      <c r="E35" s="46">
        <v>42</v>
      </c>
      <c r="F35" s="41">
        <v>280</v>
      </c>
      <c r="G35" s="41">
        <v>103</v>
      </c>
      <c r="H35" s="33">
        <f>SUM(B35:G35)</f>
        <v>513</v>
      </c>
      <c r="I35" s="34">
        <v>709</v>
      </c>
      <c r="J35" s="170">
        <f t="shared" si="1"/>
        <v>-0.2764456981664316</v>
      </c>
    </row>
    <row r="36" spans="1:10" ht="12.75">
      <c r="A36" s="131" t="s">
        <v>160</v>
      </c>
      <c r="B36" s="41">
        <f>B34/B35</f>
        <v>380</v>
      </c>
      <c r="C36" s="41"/>
      <c r="D36" s="41">
        <f>D34/D35</f>
        <v>554.1666666666666</v>
      </c>
      <c r="E36" s="41">
        <f>E34/E35</f>
        <v>1288.095238095238</v>
      </c>
      <c r="F36" s="41">
        <f>F34/F35</f>
        <v>753.5714285714286</v>
      </c>
      <c r="G36" s="41">
        <f>G34/G35</f>
        <v>1000</v>
      </c>
      <c r="H36" s="33">
        <f>H34/H35</f>
        <v>799.0253411306043</v>
      </c>
      <c r="I36" s="34">
        <v>748</v>
      </c>
      <c r="J36" s="170">
        <f t="shared" si="1"/>
        <v>0.0682156966986688</v>
      </c>
    </row>
    <row r="37" spans="1:10" ht="12.75">
      <c r="A37" s="130" t="s">
        <v>14</v>
      </c>
      <c r="B37" s="39"/>
      <c r="C37" s="41"/>
      <c r="D37" s="41"/>
      <c r="E37" s="41"/>
      <c r="F37" s="41"/>
      <c r="G37" s="41"/>
      <c r="H37" s="33"/>
      <c r="I37" s="34"/>
      <c r="J37" s="170"/>
    </row>
    <row r="38" spans="1:10" ht="12.75">
      <c r="A38" s="131" t="s">
        <v>162</v>
      </c>
      <c r="B38" s="41">
        <v>3000000</v>
      </c>
      <c r="C38" s="41">
        <v>455000</v>
      </c>
      <c r="D38" s="41"/>
      <c r="E38" s="41">
        <v>1667800</v>
      </c>
      <c r="F38" s="39"/>
      <c r="G38" s="39"/>
      <c r="H38" s="33">
        <f>SUM(B38:G38)</f>
        <v>5122800</v>
      </c>
      <c r="I38" s="34">
        <v>5724765</v>
      </c>
      <c r="J38" s="170">
        <f t="shared" si="1"/>
        <v>-0.10515104113443959</v>
      </c>
    </row>
    <row r="39" spans="1:10" ht="12.75">
      <c r="A39" s="131" t="s">
        <v>200</v>
      </c>
      <c r="B39" s="41">
        <v>5787</v>
      </c>
      <c r="C39" s="41">
        <v>650</v>
      </c>
      <c r="D39" s="41"/>
      <c r="E39" s="41">
        <v>3027</v>
      </c>
      <c r="F39" s="39"/>
      <c r="G39" s="39"/>
      <c r="H39" s="33">
        <f>SUM(B39:G39)</f>
        <v>9464</v>
      </c>
      <c r="I39" s="34">
        <v>8097</v>
      </c>
      <c r="J39" s="170">
        <f t="shared" si="1"/>
        <v>0.16882796097319996</v>
      </c>
    </row>
    <row r="40" spans="1:10" ht="12.75">
      <c r="A40" s="131" t="s">
        <v>160</v>
      </c>
      <c r="B40" s="41">
        <f>B38/B39</f>
        <v>518.4033177812338</v>
      </c>
      <c r="C40" s="41">
        <f>C38/C39</f>
        <v>700</v>
      </c>
      <c r="D40" s="41"/>
      <c r="E40" s="41">
        <f>E38/E39</f>
        <v>550.9745622728774</v>
      </c>
      <c r="F40" s="39"/>
      <c r="G40" s="39"/>
      <c r="H40" s="33">
        <f>H38/H39</f>
        <v>541.2933220625529</v>
      </c>
      <c r="I40" s="34">
        <f>I38/I39</f>
        <v>707.0229714709152</v>
      </c>
      <c r="J40" s="170">
        <f t="shared" si="1"/>
        <v>-0.23440490068317382</v>
      </c>
    </row>
    <row r="41" spans="1:10" ht="12.75">
      <c r="A41" s="131"/>
      <c r="B41" s="41"/>
      <c r="C41" s="41"/>
      <c r="D41" s="41"/>
      <c r="E41" s="41"/>
      <c r="F41" s="41"/>
      <c r="G41" s="38"/>
      <c r="H41" s="36"/>
      <c r="I41" s="47"/>
      <c r="J41" s="170"/>
    </row>
    <row r="42" spans="1:10" ht="12.75">
      <c r="A42" s="132" t="s">
        <v>15</v>
      </c>
      <c r="B42" s="41"/>
      <c r="C42" s="33"/>
      <c r="D42" s="41"/>
      <c r="E42" s="36"/>
      <c r="F42" s="41"/>
      <c r="G42" s="41"/>
      <c r="H42" s="35"/>
      <c r="I42" s="48"/>
      <c r="J42" s="170"/>
    </row>
    <row r="43" spans="1:10" ht="12.75">
      <c r="A43" s="131" t="s">
        <v>162</v>
      </c>
      <c r="B43" s="40">
        <v>0</v>
      </c>
      <c r="C43" s="41">
        <v>250000</v>
      </c>
      <c r="D43" s="40">
        <v>0</v>
      </c>
      <c r="E43" s="45">
        <v>6511700</v>
      </c>
      <c r="F43" s="40">
        <v>0</v>
      </c>
      <c r="G43" s="40">
        <v>0</v>
      </c>
      <c r="H43" s="33">
        <f>SUM(B43:G43)</f>
        <v>6761700</v>
      </c>
      <c r="I43" s="48">
        <v>5436100</v>
      </c>
      <c r="J43" s="170">
        <f t="shared" si="1"/>
        <v>0.2438512904471956</v>
      </c>
    </row>
    <row r="44" spans="1:10" ht="12.75">
      <c r="A44" s="131" t="s">
        <v>200</v>
      </c>
      <c r="B44" s="39"/>
      <c r="C44" s="41">
        <v>250</v>
      </c>
      <c r="D44" s="39"/>
      <c r="E44" s="41">
        <v>6592</v>
      </c>
      <c r="F44" s="39"/>
      <c r="G44" s="39"/>
      <c r="H44" s="33">
        <f>SUM(B44:G44)</f>
        <v>6842</v>
      </c>
      <c r="I44" s="48">
        <v>5790</v>
      </c>
      <c r="J44" s="170">
        <f t="shared" si="1"/>
        <v>0.18169257340241796</v>
      </c>
    </row>
    <row r="45" spans="1:10" ht="12.75">
      <c r="A45" s="131" t="s">
        <v>160</v>
      </c>
      <c r="B45" s="39"/>
      <c r="C45" s="41">
        <f>C43/C44</f>
        <v>1000</v>
      </c>
      <c r="D45" s="39"/>
      <c r="E45" s="41">
        <f>E43/E44</f>
        <v>987.8185679611651</v>
      </c>
      <c r="F45" s="39"/>
      <c r="G45" s="39"/>
      <c r="H45" s="33">
        <f>H43/H44</f>
        <v>988.2636655948553</v>
      </c>
      <c r="I45" s="47">
        <v>939</v>
      </c>
      <c r="J45" s="170">
        <f t="shared" si="1"/>
        <v>0.0524639676196542</v>
      </c>
    </row>
    <row r="46" spans="1:10" ht="12.75">
      <c r="A46" s="131"/>
      <c r="B46" s="41"/>
      <c r="C46" s="41"/>
      <c r="D46" s="41"/>
      <c r="E46" s="41"/>
      <c r="F46" s="41"/>
      <c r="G46" s="41"/>
      <c r="H46" s="35"/>
      <c r="I46" s="48"/>
      <c r="J46" s="170"/>
    </row>
    <row r="47" spans="1:10" ht="12.75">
      <c r="A47" s="133" t="s">
        <v>209</v>
      </c>
      <c r="B47" s="41"/>
      <c r="C47" s="41"/>
      <c r="D47" s="41"/>
      <c r="E47" s="41"/>
      <c r="F47" s="41"/>
      <c r="G47" s="41"/>
      <c r="H47" s="35"/>
      <c r="I47" s="48"/>
      <c r="J47" s="170"/>
    </row>
    <row r="48" spans="1:10" ht="12.75">
      <c r="A48" s="131" t="s">
        <v>162</v>
      </c>
      <c r="B48" s="41">
        <v>560000</v>
      </c>
      <c r="C48" s="41">
        <v>165000</v>
      </c>
      <c r="D48" s="41">
        <v>0</v>
      </c>
      <c r="E48" s="41">
        <v>0</v>
      </c>
      <c r="F48" s="41">
        <v>0</v>
      </c>
      <c r="G48" s="41">
        <v>0</v>
      </c>
      <c r="H48" s="33">
        <f>SUM(B48:G48)</f>
        <v>725000</v>
      </c>
      <c r="I48" s="48">
        <v>500500</v>
      </c>
      <c r="J48" s="170">
        <f t="shared" si="1"/>
        <v>0.4485514485514486</v>
      </c>
    </row>
    <row r="49" spans="1:10" ht="12.75">
      <c r="A49" s="131" t="s">
        <v>200</v>
      </c>
      <c r="B49" s="41">
        <v>561</v>
      </c>
      <c r="C49" s="41">
        <v>150</v>
      </c>
      <c r="D49" s="41"/>
      <c r="E49" s="41"/>
      <c r="F49" s="41"/>
      <c r="G49" s="41"/>
      <c r="H49" s="33">
        <f>SUM(B49:G49)</f>
        <v>711</v>
      </c>
      <c r="I49" s="48">
        <v>684</v>
      </c>
      <c r="J49" s="170">
        <f t="shared" si="1"/>
        <v>0.039473684210526314</v>
      </c>
    </row>
    <row r="50" spans="1:10" ht="12.75">
      <c r="A50" s="131" t="s">
        <v>160</v>
      </c>
      <c r="B50" s="41">
        <f>B48/B49</f>
        <v>998.2174688057041</v>
      </c>
      <c r="C50" s="41">
        <f>SUM(C48/C49)</f>
        <v>1100</v>
      </c>
      <c r="D50" s="41"/>
      <c r="E50" s="41"/>
      <c r="F50" s="41"/>
      <c r="G50" s="41"/>
      <c r="H50" s="33">
        <f>H48/H49</f>
        <v>1019.690576652602</v>
      </c>
      <c r="I50" s="48">
        <v>732</v>
      </c>
      <c r="J50" s="170">
        <f t="shared" si="1"/>
        <v>0.3930199134598388</v>
      </c>
    </row>
    <row r="51" spans="1:10" ht="12.75">
      <c r="A51" s="131"/>
      <c r="B51" s="41"/>
      <c r="C51" s="41"/>
      <c r="D51" s="41"/>
      <c r="E51" s="41"/>
      <c r="F51" s="41"/>
      <c r="G51" s="41"/>
      <c r="H51" s="35"/>
      <c r="I51" s="48"/>
      <c r="J51" s="170"/>
    </row>
    <row r="52" spans="1:10" ht="12.75">
      <c r="A52" s="132" t="s">
        <v>130</v>
      </c>
      <c r="B52" s="41"/>
      <c r="C52" s="41"/>
      <c r="D52" s="41"/>
      <c r="E52" s="41"/>
      <c r="F52" s="41"/>
      <c r="G52" s="41"/>
      <c r="H52" s="35"/>
      <c r="I52" s="48"/>
      <c r="J52" s="170"/>
    </row>
    <row r="53" spans="1:10" ht="12.75">
      <c r="A53" s="114" t="s">
        <v>102</v>
      </c>
      <c r="B53" s="175">
        <v>250000</v>
      </c>
      <c r="C53" s="41">
        <v>72000</v>
      </c>
      <c r="D53" s="40">
        <v>0</v>
      </c>
      <c r="E53" s="40">
        <v>15200</v>
      </c>
      <c r="F53" s="40">
        <v>13800</v>
      </c>
      <c r="G53" s="40">
        <v>0</v>
      </c>
      <c r="H53" s="33">
        <f>SUM(B53:G53)</f>
        <v>351000</v>
      </c>
      <c r="I53" s="48">
        <v>412900</v>
      </c>
      <c r="J53" s="170">
        <f t="shared" si="1"/>
        <v>-0.14991523371276338</v>
      </c>
    </row>
    <row r="54" spans="1:10" ht="12.75">
      <c r="A54" s="131" t="s">
        <v>200</v>
      </c>
      <c r="B54" s="41">
        <v>250</v>
      </c>
      <c r="C54" s="41">
        <v>100</v>
      </c>
      <c r="D54" s="39"/>
      <c r="E54" s="40">
        <v>20</v>
      </c>
      <c r="F54" s="40">
        <v>24</v>
      </c>
      <c r="G54" s="39"/>
      <c r="H54" s="33">
        <f>SUM(B54:G54)</f>
        <v>394</v>
      </c>
      <c r="I54" s="48">
        <v>492</v>
      </c>
      <c r="J54" s="170">
        <f t="shared" si="1"/>
        <v>-0.1991869918699187</v>
      </c>
    </row>
    <row r="55" spans="1:10" ht="12.75">
      <c r="A55" s="131" t="s">
        <v>210</v>
      </c>
      <c r="B55" s="41"/>
      <c r="C55" s="41"/>
      <c r="D55" s="39"/>
      <c r="E55" s="39"/>
      <c r="F55" s="40"/>
      <c r="G55" s="39"/>
      <c r="H55" s="35"/>
      <c r="I55" s="48"/>
      <c r="J55" s="170"/>
    </row>
    <row r="56" spans="1:10" ht="12.75">
      <c r="A56" s="131" t="s">
        <v>200</v>
      </c>
      <c r="B56" s="41"/>
      <c r="C56" s="41"/>
      <c r="D56" s="41"/>
      <c r="E56" s="41"/>
      <c r="F56" s="41"/>
      <c r="G56" s="41"/>
      <c r="H56" s="33"/>
      <c r="I56" s="48">
        <f>SUM(I53/I54)</f>
        <v>839.2276422764228</v>
      </c>
      <c r="J56" s="170">
        <f t="shared" si="1"/>
        <v>-1</v>
      </c>
    </row>
    <row r="57" spans="1:10" ht="12.75">
      <c r="A57" s="131"/>
      <c r="B57" s="41"/>
      <c r="C57" s="41"/>
      <c r="D57" s="41"/>
      <c r="E57" s="41"/>
      <c r="F57" s="41"/>
      <c r="G57" s="41"/>
      <c r="H57" s="35"/>
      <c r="I57" s="48"/>
      <c r="J57" s="170"/>
    </row>
    <row r="58" spans="1:10" ht="12.75">
      <c r="A58" s="132" t="s">
        <v>16</v>
      </c>
      <c r="B58" s="33">
        <f aca="true" t="shared" si="3" ref="B58:G58">B60+B64</f>
        <v>3119000</v>
      </c>
      <c r="C58" s="33">
        <f t="shared" si="3"/>
        <v>4950600</v>
      </c>
      <c r="D58" s="33">
        <f t="shared" si="3"/>
        <v>71638</v>
      </c>
      <c r="E58" s="33">
        <f t="shared" si="3"/>
        <v>48246400</v>
      </c>
      <c r="F58" s="33">
        <f t="shared" si="3"/>
        <v>1477500</v>
      </c>
      <c r="G58" s="33">
        <f t="shared" si="3"/>
        <v>7408800</v>
      </c>
      <c r="H58" s="33">
        <f>SUM(B58:G58)</f>
        <v>65273938</v>
      </c>
      <c r="I58" s="34">
        <v>84466610</v>
      </c>
      <c r="J58" s="170">
        <f t="shared" si="1"/>
        <v>-0.22722199932020476</v>
      </c>
    </row>
    <row r="59" spans="1:10" ht="12.75">
      <c r="A59" s="130" t="s">
        <v>17</v>
      </c>
      <c r="B59" s="38"/>
      <c r="C59" s="38"/>
      <c r="D59" s="38"/>
      <c r="E59" s="38"/>
      <c r="F59" s="38"/>
      <c r="G59" s="38"/>
      <c r="H59" s="33"/>
      <c r="I59" s="34"/>
      <c r="J59" s="170"/>
    </row>
    <row r="60" spans="1:10" ht="12.75">
      <c r="A60" s="131" t="s">
        <v>164</v>
      </c>
      <c r="B60" s="49">
        <v>64000</v>
      </c>
      <c r="C60" s="50"/>
      <c r="D60" s="49">
        <v>71638</v>
      </c>
      <c r="E60" s="174">
        <v>218800</v>
      </c>
      <c r="F60" s="49">
        <v>225500</v>
      </c>
      <c r="G60" s="49">
        <v>7408800</v>
      </c>
      <c r="H60" s="33">
        <f>SUM(B60:G60)</f>
        <v>7988738</v>
      </c>
      <c r="I60" s="34">
        <v>9086110</v>
      </c>
      <c r="J60" s="170">
        <f t="shared" si="1"/>
        <v>-0.12077467695196294</v>
      </c>
    </row>
    <row r="61" spans="1:10" ht="12.75">
      <c r="A61" s="131" t="s">
        <v>201</v>
      </c>
      <c r="B61" s="41">
        <v>80</v>
      </c>
      <c r="C61" s="34"/>
      <c r="D61" s="41">
        <v>43</v>
      </c>
      <c r="E61" s="43">
        <v>247</v>
      </c>
      <c r="F61" s="41">
        <v>205</v>
      </c>
      <c r="G61" s="41">
        <v>4116</v>
      </c>
      <c r="H61" s="33">
        <f>SUM(B61:G61)</f>
        <v>4691</v>
      </c>
      <c r="I61" s="34">
        <v>5473</v>
      </c>
      <c r="J61" s="170">
        <f t="shared" si="1"/>
        <v>-0.14288324502101224</v>
      </c>
    </row>
    <row r="62" spans="1:10" ht="12.75">
      <c r="A62" s="131" t="s">
        <v>160</v>
      </c>
      <c r="B62" s="34">
        <f>SUM(B60/B61)</f>
        <v>800</v>
      </c>
      <c r="C62" s="34"/>
      <c r="D62" s="41">
        <f>D60/D61</f>
        <v>1666</v>
      </c>
      <c r="E62" s="41">
        <f>E60/E61</f>
        <v>885.82995951417</v>
      </c>
      <c r="F62" s="41">
        <f>F60/F61</f>
        <v>1100</v>
      </c>
      <c r="G62" s="41">
        <f>G60/G61</f>
        <v>1800</v>
      </c>
      <c r="H62" s="33">
        <f>H60/H61</f>
        <v>1702.9925389042849</v>
      </c>
      <c r="I62" s="34">
        <v>1660</v>
      </c>
      <c r="J62" s="170">
        <f t="shared" si="1"/>
        <v>0.025899119821858347</v>
      </c>
    </row>
    <row r="63" spans="1:10" ht="12.75">
      <c r="A63" s="130" t="s">
        <v>20</v>
      </c>
      <c r="B63" s="41"/>
      <c r="C63" s="41"/>
      <c r="D63" s="41"/>
      <c r="E63" s="41"/>
      <c r="F63" s="41"/>
      <c r="G63" s="41"/>
      <c r="H63" s="33"/>
      <c r="I63" s="34"/>
      <c r="J63" s="170"/>
    </row>
    <row r="64" spans="1:10" ht="12.75">
      <c r="A64" s="131" t="s">
        <v>18</v>
      </c>
      <c r="B64" s="49">
        <v>3055000</v>
      </c>
      <c r="C64" s="34">
        <v>4950600</v>
      </c>
      <c r="D64" s="49"/>
      <c r="E64" s="49">
        <v>48027600</v>
      </c>
      <c r="F64" s="40">
        <v>1252000</v>
      </c>
      <c r="G64" s="39"/>
      <c r="H64" s="33">
        <f>SUM(B64:G64)</f>
        <v>57285200</v>
      </c>
      <c r="I64" s="34">
        <v>75380500</v>
      </c>
      <c r="J64" s="170">
        <f t="shared" si="1"/>
        <v>-0.24005279880075087</v>
      </c>
    </row>
    <row r="65" spans="1:10" ht="12.75">
      <c r="A65" s="131" t="s">
        <v>201</v>
      </c>
      <c r="B65" s="41">
        <v>4450</v>
      </c>
      <c r="C65" s="34">
        <v>4486</v>
      </c>
      <c r="D65" s="41"/>
      <c r="E65" s="41">
        <v>14417</v>
      </c>
      <c r="F65" s="40">
        <v>910</v>
      </c>
      <c r="G65" s="39"/>
      <c r="H65" s="33">
        <f>SUM(B65:G65)</f>
        <v>24263</v>
      </c>
      <c r="I65" s="34">
        <v>28037</v>
      </c>
      <c r="J65" s="170">
        <f t="shared" si="1"/>
        <v>-0.1346078396404751</v>
      </c>
    </row>
    <row r="66" spans="1:10" ht="12.75">
      <c r="A66" s="131" t="s">
        <v>160</v>
      </c>
      <c r="B66" s="34">
        <f>B64/B65</f>
        <v>686.5168539325842</v>
      </c>
      <c r="C66" s="50">
        <f>C64/C65</f>
        <v>1103.5666518056175</v>
      </c>
      <c r="D66" s="41"/>
      <c r="E66" s="41">
        <f>E64/E65</f>
        <v>3331.317194978151</v>
      </c>
      <c r="F66" s="40">
        <f>SUM(F64/F65)</f>
        <v>1375.8241758241759</v>
      </c>
      <c r="G66" s="39"/>
      <c r="H66" s="33">
        <f>H64/H65</f>
        <v>2361.0105922598195</v>
      </c>
      <c r="I66" s="34">
        <v>2689</v>
      </c>
      <c r="J66" s="170">
        <f t="shared" si="1"/>
        <v>-0.12197449153595406</v>
      </c>
    </row>
    <row r="67" spans="1:10" ht="12.75">
      <c r="A67" s="131"/>
      <c r="B67" s="41"/>
      <c r="C67" s="41"/>
      <c r="D67" s="41"/>
      <c r="E67" s="41"/>
      <c r="F67" s="41"/>
      <c r="G67" s="38"/>
      <c r="H67" s="33"/>
      <c r="I67" s="34"/>
      <c r="J67" s="170"/>
    </row>
    <row r="68" spans="1:10" ht="12.75">
      <c r="A68" s="133" t="s">
        <v>185</v>
      </c>
      <c r="B68" s="33">
        <f aca="true" t="shared" si="4" ref="B68:G68">B70+B74</f>
        <v>1709434</v>
      </c>
      <c r="C68" s="33">
        <f t="shared" si="4"/>
        <v>0</v>
      </c>
      <c r="D68" s="33">
        <f t="shared" si="4"/>
        <v>24000</v>
      </c>
      <c r="E68" s="33">
        <f t="shared" si="4"/>
        <v>2368650</v>
      </c>
      <c r="F68" s="33">
        <f t="shared" si="4"/>
        <v>104500</v>
      </c>
      <c r="G68" s="33">
        <f t="shared" si="4"/>
        <v>12203400</v>
      </c>
      <c r="H68" s="33">
        <f>H70+H74</f>
        <v>16409984</v>
      </c>
      <c r="I68" s="34">
        <v>15893400</v>
      </c>
      <c r="J68" s="170">
        <f t="shared" si="1"/>
        <v>0.03250305158115947</v>
      </c>
    </row>
    <row r="69" spans="1:10" ht="12.75">
      <c r="A69" s="130" t="s">
        <v>17</v>
      </c>
      <c r="B69" s="39"/>
      <c r="C69" s="41"/>
      <c r="D69" s="41"/>
      <c r="E69" s="41"/>
      <c r="F69" s="41"/>
      <c r="G69" s="38"/>
      <c r="H69" s="33"/>
      <c r="I69" s="34"/>
      <c r="J69" s="170"/>
    </row>
    <row r="70" spans="1:10" ht="12.75">
      <c r="A70" s="131" t="s">
        <v>164</v>
      </c>
      <c r="B70" s="34">
        <v>10000</v>
      </c>
      <c r="C70" s="41"/>
      <c r="D70" s="40">
        <v>24000</v>
      </c>
      <c r="E70" s="40">
        <v>168650</v>
      </c>
      <c r="F70" s="41">
        <v>104500</v>
      </c>
      <c r="G70" s="40">
        <v>12203400</v>
      </c>
      <c r="H70" s="33">
        <f>SUM(B70:G70)</f>
        <v>12510550</v>
      </c>
      <c r="I70" s="34">
        <v>12838500</v>
      </c>
      <c r="J70" s="170">
        <f t="shared" si="1"/>
        <v>-0.02554426140125404</v>
      </c>
    </row>
    <row r="71" spans="1:10" ht="12.75">
      <c r="A71" s="131" t="s">
        <v>200</v>
      </c>
      <c r="B71" s="40">
        <v>20</v>
      </c>
      <c r="C71" s="41"/>
      <c r="D71" s="40">
        <v>20</v>
      </c>
      <c r="E71" s="42">
        <v>157</v>
      </c>
      <c r="F71" s="41">
        <v>95</v>
      </c>
      <c r="G71" s="40">
        <v>6779</v>
      </c>
      <c r="H71" s="33">
        <f>SUM(D71:G71)</f>
        <v>7051</v>
      </c>
      <c r="I71" s="34">
        <v>7634</v>
      </c>
      <c r="J71" s="170">
        <f t="shared" si="1"/>
        <v>-0.07636887608069164</v>
      </c>
    </row>
    <row r="72" spans="1:10" ht="12.75">
      <c r="A72" s="131" t="s">
        <v>160</v>
      </c>
      <c r="B72" s="34">
        <f>B70/B71</f>
        <v>500</v>
      </c>
      <c r="C72" s="41"/>
      <c r="D72" s="41">
        <f>D70/D71</f>
        <v>1200</v>
      </c>
      <c r="E72" s="41">
        <f>E70/E71</f>
        <v>1074.2038216560509</v>
      </c>
      <c r="F72" s="41">
        <f>F70/F71</f>
        <v>1100</v>
      </c>
      <c r="G72" s="41">
        <f>G70/G71</f>
        <v>1800.1770172591828</v>
      </c>
      <c r="H72" s="33">
        <f>H70/H71</f>
        <v>1774.2944263225074</v>
      </c>
      <c r="I72" s="34">
        <v>1682</v>
      </c>
      <c r="J72" s="170">
        <f t="shared" si="1"/>
        <v>0.0548718349123112</v>
      </c>
    </row>
    <row r="73" spans="1:10" ht="12.75">
      <c r="A73" s="130" t="s">
        <v>20</v>
      </c>
      <c r="B73" s="39"/>
      <c r="C73" s="41"/>
      <c r="D73" s="41"/>
      <c r="E73" s="41"/>
      <c r="F73" s="41"/>
      <c r="G73" s="38"/>
      <c r="H73" s="33"/>
      <c r="I73" s="34"/>
      <c r="J73" s="170"/>
    </row>
    <row r="74" spans="1:10" ht="12.75">
      <c r="A74" s="131" t="s">
        <v>18</v>
      </c>
      <c r="B74" s="40">
        <v>1699434</v>
      </c>
      <c r="C74" s="41"/>
      <c r="D74" s="40"/>
      <c r="E74" s="40">
        <v>2200000</v>
      </c>
      <c r="F74" s="39"/>
      <c r="G74" s="39"/>
      <c r="H74" s="33">
        <f>SUM(B74:G74)</f>
        <v>3899434</v>
      </c>
      <c r="I74" s="34">
        <v>3054900</v>
      </c>
      <c r="J74" s="170">
        <f t="shared" si="1"/>
        <v>0.27645225702969</v>
      </c>
    </row>
    <row r="75" spans="1:10" ht="12.75">
      <c r="A75" s="131" t="s">
        <v>200</v>
      </c>
      <c r="B75" s="40">
        <v>2549</v>
      </c>
      <c r="C75" s="41"/>
      <c r="D75" s="40"/>
      <c r="E75" s="40">
        <v>320</v>
      </c>
      <c r="F75" s="39"/>
      <c r="G75" s="39"/>
      <c r="H75" s="33">
        <f>SUM(B75:G75)</f>
        <v>2869</v>
      </c>
      <c r="I75" s="34">
        <v>1517</v>
      </c>
      <c r="J75" s="170">
        <f t="shared" si="1"/>
        <v>0.8912326961107448</v>
      </c>
    </row>
    <row r="76" spans="1:10" ht="12.75">
      <c r="A76" s="131" t="s">
        <v>160</v>
      </c>
      <c r="B76" s="41">
        <f>B74/B75</f>
        <v>666.7061592781483</v>
      </c>
      <c r="C76" s="41"/>
      <c r="D76" s="40"/>
      <c r="E76" s="41">
        <f>E74/E75</f>
        <v>6875</v>
      </c>
      <c r="F76" s="39"/>
      <c r="G76" s="39"/>
      <c r="H76" s="33">
        <f>H74/H75</f>
        <v>1359.1613802718716</v>
      </c>
      <c r="I76" s="47">
        <v>2014</v>
      </c>
      <c r="J76" s="170">
        <f t="shared" si="1"/>
        <v>-0.3251433067170449</v>
      </c>
    </row>
    <row r="77" spans="1:10" ht="12.75">
      <c r="A77" s="131"/>
      <c r="B77" s="41"/>
      <c r="C77" s="41"/>
      <c r="D77" s="41"/>
      <c r="E77" s="41"/>
      <c r="F77" s="41"/>
      <c r="G77" s="38"/>
      <c r="H77" s="36"/>
      <c r="I77" s="47"/>
      <c r="J77" s="170"/>
    </row>
    <row r="78" spans="1:10" ht="12.75">
      <c r="A78" s="131"/>
      <c r="B78" s="51"/>
      <c r="C78" s="52"/>
      <c r="D78" s="41"/>
      <c r="E78" s="53"/>
      <c r="F78" s="41"/>
      <c r="G78" s="41"/>
      <c r="H78" s="54" t="s">
        <v>126</v>
      </c>
      <c r="I78" s="55" t="s">
        <v>126</v>
      </c>
      <c r="J78" s="170"/>
    </row>
    <row r="79" spans="1:10" ht="12.75">
      <c r="A79" s="131"/>
      <c r="B79" s="110" t="s">
        <v>4</v>
      </c>
      <c r="C79" s="110" t="s">
        <v>5</v>
      </c>
      <c r="D79" s="110" t="s">
        <v>6</v>
      </c>
      <c r="E79" s="110" t="s">
        <v>7</v>
      </c>
      <c r="F79" s="110" t="s">
        <v>8</v>
      </c>
      <c r="G79" s="110" t="s">
        <v>9</v>
      </c>
      <c r="H79" s="180">
        <v>2008</v>
      </c>
      <c r="I79" s="181">
        <v>2007</v>
      </c>
      <c r="J79" s="170"/>
    </row>
    <row r="80" spans="1:10" ht="12.75">
      <c r="A80" s="132" t="s">
        <v>21</v>
      </c>
      <c r="B80" s="33"/>
      <c r="C80" s="33"/>
      <c r="D80" s="33"/>
      <c r="E80" s="33"/>
      <c r="F80" s="33"/>
      <c r="G80" s="33"/>
      <c r="H80" s="33"/>
      <c r="I80" s="34"/>
      <c r="J80" s="170"/>
    </row>
    <row r="81" spans="1:10" ht="12.75">
      <c r="A81" s="132"/>
      <c r="B81" s="33">
        <f>SUM(B83+B87+B91)</f>
        <v>5000</v>
      </c>
      <c r="C81" s="33">
        <f>SUM(C87+C91)</f>
        <v>19850950</v>
      </c>
      <c r="D81" s="33"/>
      <c r="E81" s="33">
        <f>E83+E87</f>
        <v>2093700</v>
      </c>
      <c r="F81" s="33">
        <f>SUM(F87+F83)</f>
        <v>730000</v>
      </c>
      <c r="G81" s="33">
        <f>G83+G87</f>
        <v>3291175</v>
      </c>
      <c r="H81" s="33">
        <f>SUM(B81:G81)</f>
        <v>25970825</v>
      </c>
      <c r="I81" s="34">
        <v>39186888</v>
      </c>
      <c r="J81" s="170">
        <f t="shared" si="1"/>
        <v>-0.3372572734022666</v>
      </c>
    </row>
    <row r="82" spans="1:10" ht="12.75">
      <c r="A82" s="130" t="s">
        <v>17</v>
      </c>
      <c r="B82" s="41"/>
      <c r="C82" s="38"/>
      <c r="D82" s="41"/>
      <c r="E82" s="41"/>
      <c r="F82" s="41"/>
      <c r="G82" s="41"/>
      <c r="H82" s="33"/>
      <c r="I82" s="34"/>
      <c r="J82" s="170"/>
    </row>
    <row r="83" spans="1:10" ht="12.75">
      <c r="A83" s="131" t="s">
        <v>18</v>
      </c>
      <c r="B83" s="40">
        <v>5000</v>
      </c>
      <c r="C83" s="39"/>
      <c r="D83" s="49"/>
      <c r="E83" s="40">
        <v>2400</v>
      </c>
      <c r="F83" s="49">
        <v>20000</v>
      </c>
      <c r="G83" s="49">
        <v>1141725</v>
      </c>
      <c r="H83" s="33">
        <f>SUM(B83:G83)</f>
        <v>1169125</v>
      </c>
      <c r="I83" s="34">
        <v>1312248</v>
      </c>
      <c r="J83" s="170">
        <f t="shared" si="1"/>
        <v>-0.10906703610902817</v>
      </c>
    </row>
    <row r="84" spans="1:10" ht="12.75">
      <c r="A84" s="131" t="s">
        <v>200</v>
      </c>
      <c r="B84" s="40">
        <v>5</v>
      </c>
      <c r="C84" s="39"/>
      <c r="D84" s="46"/>
      <c r="E84" s="40">
        <v>4</v>
      </c>
      <c r="F84" s="41">
        <v>20</v>
      </c>
      <c r="G84" s="41">
        <v>762</v>
      </c>
      <c r="H84" s="33">
        <f>SUM(B84:G84)</f>
        <v>791</v>
      </c>
      <c r="I84" s="34">
        <v>1005</v>
      </c>
      <c r="J84" s="170">
        <f t="shared" si="1"/>
        <v>-0.21293532338308457</v>
      </c>
    </row>
    <row r="85" spans="1:10" ht="12.75">
      <c r="A85" s="131" t="s">
        <v>160</v>
      </c>
      <c r="B85" s="40">
        <f>SUM(B83/B84)</f>
        <v>1000</v>
      </c>
      <c r="C85" s="39"/>
      <c r="D85" s="41"/>
      <c r="E85" s="40">
        <f>E83/E84</f>
        <v>600</v>
      </c>
      <c r="F85" s="41">
        <f>SUM(F83/F84)</f>
        <v>1000</v>
      </c>
      <c r="G85" s="41">
        <f>G83/G84</f>
        <v>1498.3267716535433</v>
      </c>
      <c r="H85" s="33">
        <f>H83/H84</f>
        <v>1478.0341340075854</v>
      </c>
      <c r="I85" s="34">
        <v>1198</v>
      </c>
      <c r="J85" s="170">
        <f t="shared" si="1"/>
        <v>0.23375136394623156</v>
      </c>
    </row>
    <row r="86" spans="1:10" ht="12.75">
      <c r="A86" s="130" t="s">
        <v>20</v>
      </c>
      <c r="B86" s="41"/>
      <c r="C86" s="41"/>
      <c r="D86" s="41"/>
      <c r="E86" s="38"/>
      <c r="F86" s="41"/>
      <c r="G86" s="38"/>
      <c r="H86" s="33"/>
      <c r="I86" s="34"/>
      <c r="J86" s="170"/>
    </row>
    <row r="87" spans="1:10" ht="12.75">
      <c r="A87" s="131" t="s">
        <v>18</v>
      </c>
      <c r="B87" s="39"/>
      <c r="C87" s="38"/>
      <c r="D87" s="38"/>
      <c r="E87" s="38">
        <v>2091300</v>
      </c>
      <c r="F87" s="38">
        <v>710000</v>
      </c>
      <c r="G87" s="38">
        <v>2149450</v>
      </c>
      <c r="H87" s="33">
        <f>SUM(B87:G87)</f>
        <v>4950750</v>
      </c>
      <c r="I87" s="34">
        <v>5154640</v>
      </c>
      <c r="J87" s="170">
        <f t="shared" si="1"/>
        <v>-0.039554653671255414</v>
      </c>
    </row>
    <row r="88" spans="1:10" ht="12.75">
      <c r="A88" s="131" t="s">
        <v>200</v>
      </c>
      <c r="B88" s="39"/>
      <c r="C88" s="41"/>
      <c r="D88" s="41"/>
      <c r="E88" s="41">
        <v>1262</v>
      </c>
      <c r="F88" s="41">
        <v>260</v>
      </c>
      <c r="G88" s="41">
        <v>860</v>
      </c>
      <c r="H88" s="33">
        <f>SUM(B88:G88)</f>
        <v>2382</v>
      </c>
      <c r="I88" s="34">
        <v>2063</v>
      </c>
      <c r="J88" s="170">
        <f>(H88-I88)/I88</f>
        <v>0.1546291808046534</v>
      </c>
    </row>
    <row r="89" spans="1:10" ht="12.75">
      <c r="A89" s="131" t="s">
        <v>160</v>
      </c>
      <c r="B89" s="39"/>
      <c r="C89" s="41"/>
      <c r="D89" s="41"/>
      <c r="E89" s="41">
        <f>E87/E88</f>
        <v>1657.1315372424722</v>
      </c>
      <c r="F89" s="41">
        <f>F87/F88</f>
        <v>2730.769230769231</v>
      </c>
      <c r="G89" s="41">
        <f>G87/G88</f>
        <v>2499.360465116279</v>
      </c>
      <c r="H89" s="33">
        <f>H87/H88</f>
        <v>2078.4005037783377</v>
      </c>
      <c r="I89" s="34">
        <v>2499</v>
      </c>
      <c r="J89" s="170">
        <f>(H89-I89)/I89</f>
        <v>-0.1683071213371998</v>
      </c>
    </row>
    <row r="90" spans="1:10" ht="12.75">
      <c r="A90" s="130" t="s">
        <v>128</v>
      </c>
      <c r="B90" s="41"/>
      <c r="C90" s="38"/>
      <c r="D90" s="41"/>
      <c r="E90" s="41"/>
      <c r="F90" s="41"/>
      <c r="G90" s="41"/>
      <c r="H90" s="33"/>
      <c r="I90" s="34"/>
      <c r="J90" s="170"/>
    </row>
    <row r="91" spans="1:10" ht="12.75">
      <c r="A91" s="131" t="s">
        <v>129</v>
      </c>
      <c r="B91" s="39"/>
      <c r="C91" s="38">
        <v>19850950</v>
      </c>
      <c r="D91" s="39"/>
      <c r="E91" s="39"/>
      <c r="F91" s="39"/>
      <c r="G91" s="39"/>
      <c r="H91" s="33">
        <f>SUM(B91:G91)</f>
        <v>19850950</v>
      </c>
      <c r="I91" s="34">
        <v>32720000</v>
      </c>
      <c r="J91" s="170">
        <f>(H91-I91)/I91</f>
        <v>-0.3933083740831296</v>
      </c>
    </row>
    <row r="92" spans="1:10" ht="12.75">
      <c r="A92" s="131" t="s">
        <v>103</v>
      </c>
      <c r="B92" s="39"/>
      <c r="C92" s="41">
        <v>5200</v>
      </c>
      <c r="D92" s="39"/>
      <c r="E92" s="39"/>
      <c r="F92" s="39"/>
      <c r="G92" s="39"/>
      <c r="H92" s="33">
        <f>SUM(B92:G92)</f>
        <v>5200</v>
      </c>
      <c r="I92" s="34">
        <v>6104</v>
      </c>
      <c r="J92" s="170">
        <f>(H92-I92)/I92</f>
        <v>-0.14809960681520315</v>
      </c>
    </row>
    <row r="93" spans="1:10" ht="12.75">
      <c r="A93" s="131" t="s">
        <v>160</v>
      </c>
      <c r="B93" s="39"/>
      <c r="C93" s="41">
        <f>C91/C92</f>
        <v>3817.4903846153848</v>
      </c>
      <c r="D93" s="39"/>
      <c r="E93" s="39"/>
      <c r="F93" s="39"/>
      <c r="G93" s="39"/>
      <c r="H93" s="33">
        <f>H91/H92</f>
        <v>3817.4903846153848</v>
      </c>
      <c r="I93" s="34">
        <v>5360</v>
      </c>
      <c r="J93" s="170">
        <f>(H93-I93)/I93</f>
        <v>-0.2877816446613088</v>
      </c>
    </row>
    <row r="94" spans="1:10" ht="12.75">
      <c r="A94" s="131"/>
      <c r="B94" s="41"/>
      <c r="C94" s="38"/>
      <c r="D94" s="41"/>
      <c r="E94" s="41"/>
      <c r="F94" s="41"/>
      <c r="G94" s="41"/>
      <c r="H94" s="33"/>
      <c r="I94" s="34"/>
      <c r="J94" s="170"/>
    </row>
    <row r="95" spans="1:10" ht="12.75">
      <c r="A95" s="131"/>
      <c r="B95" s="41"/>
      <c r="C95" s="38"/>
      <c r="D95" s="41"/>
      <c r="E95" s="41"/>
      <c r="F95" s="41"/>
      <c r="G95" s="41"/>
      <c r="H95" s="33"/>
      <c r="I95" s="34"/>
      <c r="J95" s="170"/>
    </row>
    <row r="96" spans="1:10" ht="12.75">
      <c r="A96" s="132" t="s">
        <v>22</v>
      </c>
      <c r="B96" s="33"/>
      <c r="C96" s="33"/>
      <c r="D96" s="33"/>
      <c r="E96" s="33"/>
      <c r="F96" s="33"/>
      <c r="G96" s="33"/>
      <c r="H96" s="33"/>
      <c r="I96" s="34"/>
      <c r="J96" s="170"/>
    </row>
    <row r="97" spans="1:10" ht="12.75">
      <c r="A97" s="131" t="s">
        <v>156</v>
      </c>
      <c r="B97" s="41">
        <v>2640000</v>
      </c>
      <c r="C97" s="41">
        <v>20160000</v>
      </c>
      <c r="D97" s="41"/>
      <c r="E97" s="41">
        <v>767100</v>
      </c>
      <c r="F97" s="41"/>
      <c r="G97" s="41"/>
      <c r="H97" s="33">
        <f>SUM(B97:G97)</f>
        <v>23567100</v>
      </c>
      <c r="I97" s="34">
        <v>15113400</v>
      </c>
      <c r="J97" s="170">
        <f>(H97-I97)/I97</f>
        <v>0.5593513041406963</v>
      </c>
    </row>
    <row r="98" spans="1:10" ht="12.75">
      <c r="A98" s="131" t="s">
        <v>200</v>
      </c>
      <c r="B98" s="41">
        <v>880</v>
      </c>
      <c r="C98" s="41">
        <v>11200</v>
      </c>
      <c r="D98" s="41"/>
      <c r="E98" s="41">
        <v>1245</v>
      </c>
      <c r="F98" s="41"/>
      <c r="G98" s="41"/>
      <c r="H98" s="33">
        <f>SUM(B98:G98)</f>
        <v>13325</v>
      </c>
      <c r="I98" s="34">
        <v>7116</v>
      </c>
      <c r="J98" s="170">
        <f>(H98-I98)/I98</f>
        <v>0.8725407532321529</v>
      </c>
    </row>
    <row r="99" spans="1:10" ht="12.75">
      <c r="A99" s="131" t="s">
        <v>160</v>
      </c>
      <c r="B99" s="41">
        <f>B97/B98</f>
        <v>3000</v>
      </c>
      <c r="C99" s="41">
        <f>C97/C98</f>
        <v>1800</v>
      </c>
      <c r="D99" s="41"/>
      <c r="E99" s="41">
        <f>E97/E98</f>
        <v>616.144578313253</v>
      </c>
      <c r="F99" s="41"/>
      <c r="G99" s="41"/>
      <c r="H99" s="33">
        <f>H97/H98</f>
        <v>1768.6378986866791</v>
      </c>
      <c r="I99" s="34">
        <v>2124</v>
      </c>
      <c r="J99" s="170">
        <f>(H99-I99)/I99</f>
        <v>-0.1673079573038234</v>
      </c>
    </row>
    <row r="100" spans="1:10" ht="12.75">
      <c r="A100" s="131"/>
      <c r="B100" s="41"/>
      <c r="C100" s="41"/>
      <c r="D100" s="41"/>
      <c r="E100" s="41"/>
      <c r="F100" s="41"/>
      <c r="G100" s="41"/>
      <c r="H100" s="33"/>
      <c r="I100" s="34"/>
      <c r="J100" s="170"/>
    </row>
    <row r="101" spans="1:10" ht="12.75">
      <c r="A101" s="132" t="s">
        <v>23</v>
      </c>
      <c r="B101" s="41"/>
      <c r="C101" s="38"/>
      <c r="D101" s="33"/>
      <c r="E101" s="41"/>
      <c r="F101" s="33"/>
      <c r="G101" s="41"/>
      <c r="H101" s="33"/>
      <c r="I101" s="34"/>
      <c r="J101" s="170"/>
    </row>
    <row r="102" spans="1:10" ht="12.75">
      <c r="A102" s="131" t="s">
        <v>157</v>
      </c>
      <c r="B102" s="41"/>
      <c r="C102" s="41">
        <v>54000</v>
      </c>
      <c r="D102" s="41"/>
      <c r="E102" s="41"/>
      <c r="F102" s="41"/>
      <c r="G102" s="41"/>
      <c r="H102" s="33">
        <f>SUM(B102:G102)</f>
        <v>54000</v>
      </c>
      <c r="I102" s="34">
        <v>831200</v>
      </c>
      <c r="J102" s="170">
        <f>(H102-I102)/I102</f>
        <v>-0.9350336862367661</v>
      </c>
    </row>
    <row r="103" spans="1:10" ht="12.75">
      <c r="A103" s="131" t="s">
        <v>200</v>
      </c>
      <c r="B103" s="41"/>
      <c r="C103" s="41">
        <v>45</v>
      </c>
      <c r="D103" s="41"/>
      <c r="E103" s="41"/>
      <c r="F103" s="41"/>
      <c r="G103" s="46"/>
      <c r="H103" s="33">
        <f>SUM(B103:G103)</f>
        <v>45</v>
      </c>
      <c r="I103" s="34">
        <v>486</v>
      </c>
      <c r="J103" s="170">
        <f>(H103-I103)/I103</f>
        <v>-0.9074074074074074</v>
      </c>
    </row>
    <row r="104" spans="1:10" ht="12.75">
      <c r="A104" s="131" t="s">
        <v>160</v>
      </c>
      <c r="B104" s="41"/>
      <c r="C104" s="41">
        <f>C102/C103</f>
        <v>1200</v>
      </c>
      <c r="D104" s="41"/>
      <c r="E104" s="41"/>
      <c r="F104" s="41"/>
      <c r="G104" s="41"/>
      <c r="H104" s="33">
        <f>H102/H103</f>
        <v>1200</v>
      </c>
      <c r="I104" s="34">
        <f>I102/I103</f>
        <v>1710.2880658436213</v>
      </c>
      <c r="J104" s="170">
        <f>(H104-I104)/I104</f>
        <v>-0.29836381135707407</v>
      </c>
    </row>
    <row r="105" spans="1:10" ht="12.75">
      <c r="A105" s="131"/>
      <c r="B105" s="41"/>
      <c r="C105" s="41"/>
      <c r="D105" s="41"/>
      <c r="E105" s="41"/>
      <c r="F105" s="41"/>
      <c r="G105" s="41"/>
      <c r="H105" s="33"/>
      <c r="I105" s="34"/>
      <c r="J105" s="170"/>
    </row>
    <row r="106" spans="1:10" ht="12.75">
      <c r="A106" s="133" t="s">
        <v>135</v>
      </c>
      <c r="B106" s="56"/>
      <c r="C106" s="56"/>
      <c r="D106" s="56"/>
      <c r="E106" s="56"/>
      <c r="F106" s="56"/>
      <c r="G106" s="56"/>
      <c r="H106" s="33"/>
      <c r="I106" s="34"/>
      <c r="J106" s="170"/>
    </row>
    <row r="107" spans="1:10" ht="12.75">
      <c r="A107" s="131" t="s">
        <v>157</v>
      </c>
      <c r="B107" s="38"/>
      <c r="C107" s="38">
        <v>200000</v>
      </c>
      <c r="D107" s="38"/>
      <c r="E107" s="38"/>
      <c r="F107" s="38"/>
      <c r="G107" s="38"/>
      <c r="H107" s="33">
        <v>200000</v>
      </c>
      <c r="I107" s="34">
        <v>205000</v>
      </c>
      <c r="J107" s="170">
        <f>(H107-I107)/I107</f>
        <v>-0.024390243902439025</v>
      </c>
    </row>
    <row r="108" spans="1:10" ht="12.75">
      <c r="A108" s="131" t="s">
        <v>200</v>
      </c>
      <c r="B108" s="56"/>
      <c r="C108" s="56">
        <v>200</v>
      </c>
      <c r="D108" s="56"/>
      <c r="E108" s="56"/>
      <c r="F108" s="56"/>
      <c r="G108" s="56"/>
      <c r="H108" s="33">
        <f>SUM(B108:G108)</f>
        <v>200</v>
      </c>
      <c r="I108" s="34">
        <v>200</v>
      </c>
      <c r="J108" s="170">
        <f>(H108-I108)/I108</f>
        <v>0</v>
      </c>
    </row>
    <row r="109" spans="1:10" ht="12.75">
      <c r="A109" s="131" t="s">
        <v>160</v>
      </c>
      <c r="B109" s="56"/>
      <c r="C109" s="41">
        <f>C107/C108</f>
        <v>1000</v>
      </c>
      <c r="D109" s="56"/>
      <c r="E109" s="56"/>
      <c r="F109" s="56"/>
      <c r="G109" s="56"/>
      <c r="H109" s="33">
        <f>H107/H108</f>
        <v>1000</v>
      </c>
      <c r="I109" s="34">
        <v>1000</v>
      </c>
      <c r="J109" s="170">
        <f>(H109-I109)/I109</f>
        <v>0</v>
      </c>
    </row>
    <row r="110" spans="1:10" ht="12.75">
      <c r="A110" s="131"/>
      <c r="B110" s="41"/>
      <c r="C110" s="41"/>
      <c r="D110" s="41"/>
      <c r="E110" s="41"/>
      <c r="F110" s="41"/>
      <c r="G110" s="41"/>
      <c r="H110" s="33"/>
      <c r="I110" s="34"/>
      <c r="J110" s="170"/>
    </row>
    <row r="111" spans="1:10" ht="12.75">
      <c r="A111" s="134" t="s">
        <v>24</v>
      </c>
      <c r="B111" s="57"/>
      <c r="C111" s="57"/>
      <c r="D111" s="41"/>
      <c r="E111" s="58"/>
      <c r="F111" s="41"/>
      <c r="G111" s="41"/>
      <c r="H111" s="59"/>
      <c r="I111" s="60"/>
      <c r="J111" s="170"/>
    </row>
    <row r="112" spans="1:10" ht="12.75">
      <c r="A112" s="131" t="s">
        <v>25</v>
      </c>
      <c r="B112" s="61">
        <v>456071.71</v>
      </c>
      <c r="C112" s="61">
        <v>524042.46</v>
      </c>
      <c r="D112" s="41"/>
      <c r="E112" s="41"/>
      <c r="F112" s="41"/>
      <c r="G112" s="41"/>
      <c r="H112" s="62">
        <f>SUM(B112:G112)</f>
        <v>980114.17</v>
      </c>
      <c r="I112" s="48">
        <v>1200050</v>
      </c>
      <c r="J112" s="170">
        <f>(H112-I112)/I112</f>
        <v>-0.18327222199075036</v>
      </c>
    </row>
    <row r="113" spans="1:10" ht="12.75">
      <c r="A113" s="131" t="s">
        <v>26</v>
      </c>
      <c r="B113" s="63"/>
      <c r="C113" s="64">
        <v>78305.16</v>
      </c>
      <c r="D113" s="33"/>
      <c r="E113" s="41"/>
      <c r="F113" s="33"/>
      <c r="G113" s="41"/>
      <c r="H113" s="62">
        <f>SUM(B113:G113)</f>
        <v>78305.16</v>
      </c>
      <c r="I113" s="48">
        <v>97254</v>
      </c>
      <c r="J113" s="170">
        <f>(H113-I113)/I113</f>
        <v>-0.1948386698747609</v>
      </c>
    </row>
    <row r="114" spans="1:10" ht="12.75">
      <c r="A114" s="131" t="s">
        <v>88</v>
      </c>
      <c r="B114" s="45"/>
      <c r="C114" s="64">
        <v>524042.46</v>
      </c>
      <c r="D114" s="41"/>
      <c r="E114" s="41"/>
      <c r="F114" s="41"/>
      <c r="G114" s="41"/>
      <c r="H114" s="62"/>
      <c r="I114" s="48"/>
      <c r="J114" s="170"/>
    </row>
    <row r="115" spans="1:10" ht="12.75">
      <c r="A115" s="131" t="s">
        <v>200</v>
      </c>
      <c r="B115" s="52"/>
      <c r="C115" s="41">
        <v>60000</v>
      </c>
      <c r="D115" s="41"/>
      <c r="E115" s="41"/>
      <c r="F115" s="41"/>
      <c r="G115" s="41"/>
      <c r="H115" s="33">
        <f>SUM(B115:G115)</f>
        <v>60000</v>
      </c>
      <c r="I115" s="48">
        <v>60000</v>
      </c>
      <c r="J115" s="170">
        <f>(H115-I115)/I115</f>
        <v>0</v>
      </c>
    </row>
    <row r="116" spans="1:10" ht="12.75">
      <c r="A116" s="131" t="s">
        <v>35</v>
      </c>
      <c r="B116" s="41"/>
      <c r="C116" s="41"/>
      <c r="D116" s="41"/>
      <c r="E116" s="41"/>
      <c r="F116" s="41"/>
      <c r="G116" s="41"/>
      <c r="H116" s="36"/>
      <c r="I116" s="48"/>
      <c r="J116" s="170"/>
    </row>
    <row r="117" spans="1:10" ht="12.75">
      <c r="A117" s="131" t="s">
        <v>29</v>
      </c>
      <c r="B117" s="41"/>
      <c r="C117" s="41"/>
      <c r="D117" s="41"/>
      <c r="E117" s="41"/>
      <c r="F117" s="41"/>
      <c r="G117" s="41"/>
      <c r="H117" s="35"/>
      <c r="I117" s="48"/>
      <c r="J117" s="170"/>
    </row>
    <row r="118" spans="1:10" ht="12.75">
      <c r="A118" s="131" t="s">
        <v>30</v>
      </c>
      <c r="B118" s="41"/>
      <c r="C118" s="41">
        <v>40033</v>
      </c>
      <c r="D118" s="41"/>
      <c r="E118" s="41"/>
      <c r="F118" s="41"/>
      <c r="G118" s="41"/>
      <c r="H118" s="33">
        <f>SUM(B118:G118)</f>
        <v>40033</v>
      </c>
      <c r="I118" s="48">
        <v>46649</v>
      </c>
      <c r="J118" s="170">
        <f>(H118-I118)/I118</f>
        <v>-0.1418251195095286</v>
      </c>
    </row>
    <row r="119" spans="1:10" ht="12.75">
      <c r="A119" s="131" t="s">
        <v>31</v>
      </c>
      <c r="B119" s="41"/>
      <c r="C119" s="41"/>
      <c r="D119" s="41"/>
      <c r="E119" s="41"/>
      <c r="F119" s="41"/>
      <c r="G119" s="41"/>
      <c r="H119" s="35"/>
      <c r="I119" s="48"/>
      <c r="J119" s="170"/>
    </row>
    <row r="120" spans="1:10" ht="12.75">
      <c r="A120" s="131" t="s">
        <v>32</v>
      </c>
      <c r="B120" s="41"/>
      <c r="C120" s="41"/>
      <c r="D120" s="41"/>
      <c r="E120" s="41"/>
      <c r="F120" s="41"/>
      <c r="G120" s="41"/>
      <c r="H120" s="35"/>
      <c r="I120" s="48"/>
      <c r="J120" s="170"/>
    </row>
    <row r="121" spans="1:10" ht="12.75">
      <c r="A121" s="131" t="s">
        <v>33</v>
      </c>
      <c r="B121" s="41"/>
      <c r="C121" s="41"/>
      <c r="D121" s="41"/>
      <c r="E121" s="41"/>
      <c r="F121" s="41"/>
      <c r="G121" s="41"/>
      <c r="H121" s="35"/>
      <c r="I121" s="48"/>
      <c r="J121" s="170"/>
    </row>
    <row r="122" spans="1:10" ht="12.75">
      <c r="A122" s="131"/>
      <c r="B122" s="41"/>
      <c r="C122" s="41"/>
      <c r="D122" s="41"/>
      <c r="E122" s="41"/>
      <c r="F122" s="41"/>
      <c r="G122" s="41"/>
      <c r="H122" s="35"/>
      <c r="I122" s="48"/>
      <c r="J122" s="170"/>
    </row>
    <row r="123" spans="1:10" ht="12.75">
      <c r="A123" s="133" t="s">
        <v>34</v>
      </c>
      <c r="B123" s="41"/>
      <c r="C123" s="41"/>
      <c r="D123" s="41"/>
      <c r="E123" s="41"/>
      <c r="F123" s="41"/>
      <c r="G123" s="41"/>
      <c r="H123" s="35"/>
      <c r="I123" s="48"/>
      <c r="J123" s="170"/>
    </row>
    <row r="124" spans="1:10" ht="12.75">
      <c r="A124" s="131" t="s">
        <v>25</v>
      </c>
      <c r="B124" s="41"/>
      <c r="C124" s="41"/>
      <c r="D124" s="41"/>
      <c r="E124" s="41"/>
      <c r="F124" s="41"/>
      <c r="G124" s="41"/>
      <c r="H124" s="35"/>
      <c r="I124" s="48"/>
      <c r="J124" s="170"/>
    </row>
    <row r="125" spans="1:10" ht="12.75">
      <c r="A125" s="131" t="s">
        <v>27</v>
      </c>
      <c r="B125" s="41"/>
      <c r="C125" s="41"/>
      <c r="D125" s="41"/>
      <c r="E125" s="41"/>
      <c r="F125" s="41"/>
      <c r="G125" s="41"/>
      <c r="H125" s="35"/>
      <c r="I125" s="48"/>
      <c r="J125" s="170"/>
    </row>
    <row r="126" spans="1:10" ht="12.75">
      <c r="A126" s="131" t="s">
        <v>200</v>
      </c>
      <c r="B126" s="41"/>
      <c r="C126" s="41"/>
      <c r="D126" s="41"/>
      <c r="E126" s="41"/>
      <c r="F126" s="41"/>
      <c r="G126" s="41"/>
      <c r="H126" s="35"/>
      <c r="I126" s="48"/>
      <c r="J126" s="170"/>
    </row>
    <row r="127" spans="1:10" ht="12.75">
      <c r="A127" s="131" t="s">
        <v>35</v>
      </c>
      <c r="B127" s="41"/>
      <c r="C127" s="41"/>
      <c r="D127" s="41"/>
      <c r="E127" s="41"/>
      <c r="F127" s="41"/>
      <c r="G127" s="41"/>
      <c r="H127" s="35"/>
      <c r="I127" s="48"/>
      <c r="J127" s="170"/>
    </row>
    <row r="128" spans="1:10" ht="12.75">
      <c r="A128" s="131" t="s">
        <v>31</v>
      </c>
      <c r="B128" s="41"/>
      <c r="C128" s="41"/>
      <c r="D128" s="41"/>
      <c r="E128" s="41"/>
      <c r="F128" s="41"/>
      <c r="G128" s="41"/>
      <c r="H128" s="35"/>
      <c r="I128" s="48"/>
      <c r="J128" s="170"/>
    </row>
    <row r="129" spans="1:10" ht="12.75">
      <c r="A129" s="131" t="s">
        <v>36</v>
      </c>
      <c r="B129" s="41"/>
      <c r="C129" s="41"/>
      <c r="D129" s="41"/>
      <c r="E129" s="41"/>
      <c r="F129" s="41"/>
      <c r="G129" s="41"/>
      <c r="H129" s="35"/>
      <c r="I129" s="48"/>
      <c r="J129" s="170"/>
    </row>
    <row r="130" spans="1:10" ht="12.75">
      <c r="A130" s="131" t="s">
        <v>37</v>
      </c>
      <c r="B130" s="41"/>
      <c r="C130" s="41"/>
      <c r="D130" s="41"/>
      <c r="E130" s="41"/>
      <c r="F130" s="41"/>
      <c r="G130" s="41"/>
      <c r="H130" s="35"/>
      <c r="I130" s="48"/>
      <c r="J130" s="170"/>
    </row>
    <row r="131" spans="1:10" ht="12.75">
      <c r="A131" s="131"/>
      <c r="B131" s="41"/>
      <c r="C131" s="41"/>
      <c r="D131" s="41"/>
      <c r="E131" s="41"/>
      <c r="F131" s="41"/>
      <c r="G131" s="41"/>
      <c r="H131" s="35"/>
      <c r="I131" s="48"/>
      <c r="J131" s="170"/>
    </row>
    <row r="132" spans="1:10" ht="12.75">
      <c r="A132" s="131" t="s">
        <v>38</v>
      </c>
      <c r="B132" s="41"/>
      <c r="C132" s="41"/>
      <c r="D132" s="41"/>
      <c r="E132" s="41"/>
      <c r="F132" s="41"/>
      <c r="G132" s="41"/>
      <c r="H132" s="35"/>
      <c r="I132" s="48"/>
      <c r="J132" s="170"/>
    </row>
    <row r="133" spans="1:10" ht="12.75">
      <c r="A133" s="131"/>
      <c r="B133" s="41"/>
      <c r="C133" s="41"/>
      <c r="D133" s="41"/>
      <c r="E133" s="41"/>
      <c r="F133" s="41"/>
      <c r="G133" s="41"/>
      <c r="H133" s="35"/>
      <c r="I133" s="48"/>
      <c r="J133" s="170"/>
    </row>
    <row r="134" spans="1:10" ht="12.75">
      <c r="A134" s="135" t="s">
        <v>39</v>
      </c>
      <c r="B134" s="65"/>
      <c r="C134" s="65"/>
      <c r="D134" s="41"/>
      <c r="E134" s="41"/>
      <c r="F134" s="41"/>
      <c r="G134" s="41"/>
      <c r="H134" s="59"/>
      <c r="I134" s="60"/>
      <c r="J134" s="170"/>
    </row>
    <row r="135" spans="1:10" ht="12.75">
      <c r="A135" s="67" t="s">
        <v>3</v>
      </c>
      <c r="B135" s="66"/>
      <c r="C135" s="66"/>
      <c r="D135" s="33"/>
      <c r="E135" s="33"/>
      <c r="F135" s="33"/>
      <c r="G135" s="33"/>
      <c r="H135" s="67"/>
      <c r="I135" s="68"/>
      <c r="J135" s="170"/>
    </row>
    <row r="136" spans="1:10" ht="12.75">
      <c r="A136" s="129" t="s">
        <v>40</v>
      </c>
      <c r="B136" s="36"/>
      <c r="C136" s="69"/>
      <c r="D136" s="70"/>
      <c r="E136" s="70"/>
      <c r="F136" s="70"/>
      <c r="G136" s="69"/>
      <c r="H136" s="35"/>
      <c r="I136" s="48"/>
      <c r="J136" s="170"/>
    </row>
    <row r="137" spans="1:10" ht="12.75">
      <c r="A137" s="131" t="s">
        <v>157</v>
      </c>
      <c r="B137" s="175">
        <v>282667</v>
      </c>
      <c r="C137" s="49">
        <v>200000</v>
      </c>
      <c r="D137" s="49">
        <v>149580</v>
      </c>
      <c r="E137" s="49">
        <v>3085300</v>
      </c>
      <c r="F137" s="49"/>
      <c r="G137" s="49">
        <v>92000</v>
      </c>
      <c r="H137" s="33">
        <f>SUM(B137:G137)</f>
        <v>3809547</v>
      </c>
      <c r="I137" s="48">
        <v>3221665</v>
      </c>
      <c r="J137" s="170">
        <f>(H137-I137)/I137</f>
        <v>0.18247769398742575</v>
      </c>
    </row>
    <row r="138" spans="1:10" ht="12.75">
      <c r="A138" s="131" t="s">
        <v>200</v>
      </c>
      <c r="B138" s="71">
        <v>21.8</v>
      </c>
      <c r="C138" s="72">
        <v>10</v>
      </c>
      <c r="D138" s="72">
        <v>9</v>
      </c>
      <c r="E138" s="73">
        <v>93.98</v>
      </c>
      <c r="F138" s="72"/>
      <c r="G138" s="49">
        <v>13</v>
      </c>
      <c r="H138" s="62">
        <f>SUM(B138:G138)</f>
        <v>147.78</v>
      </c>
      <c r="I138" s="48">
        <v>129</v>
      </c>
      <c r="J138" s="170">
        <f>(H138-I138)/I138</f>
        <v>0.1455813953488372</v>
      </c>
    </row>
    <row r="139" spans="1:10" ht="12.75">
      <c r="A139" s="131" t="s">
        <v>160</v>
      </c>
      <c r="B139" s="48">
        <f>B137/B138</f>
        <v>12966.37614678899</v>
      </c>
      <c r="C139" s="48">
        <f>C137/C138</f>
        <v>20000</v>
      </c>
      <c r="D139" s="48">
        <f>D137/D138</f>
        <v>16620</v>
      </c>
      <c r="E139" s="48">
        <f>E137/E138</f>
        <v>32829.32538838051</v>
      </c>
      <c r="F139" s="48"/>
      <c r="G139" s="48">
        <f>G137/G138</f>
        <v>7076.923076923077</v>
      </c>
      <c r="H139" s="74">
        <f>H137/H138</f>
        <v>25778.501827040196</v>
      </c>
      <c r="I139" s="48">
        <v>24978</v>
      </c>
      <c r="J139" s="170">
        <f>(H139-I139)/I139</f>
        <v>0.03204827556410426</v>
      </c>
    </row>
    <row r="140" spans="1:10" ht="12.75">
      <c r="A140" s="131"/>
      <c r="B140" s="56"/>
      <c r="C140" s="56"/>
      <c r="D140" s="56"/>
      <c r="E140" s="56"/>
      <c r="F140" s="56"/>
      <c r="G140" s="56"/>
      <c r="H140" s="35"/>
      <c r="I140" s="48"/>
      <c r="J140" s="170"/>
    </row>
    <row r="141" spans="1:10" ht="12.75">
      <c r="A141" s="133" t="s">
        <v>41</v>
      </c>
      <c r="B141" s="70"/>
      <c r="C141" s="70"/>
      <c r="D141" s="70"/>
      <c r="E141" s="70"/>
      <c r="F141" s="70"/>
      <c r="G141" s="70"/>
      <c r="H141" s="35"/>
      <c r="I141" s="48"/>
      <c r="J141" s="170"/>
    </row>
    <row r="142" spans="1:10" ht="12.75">
      <c r="A142" s="131" t="s">
        <v>157</v>
      </c>
      <c r="B142" s="175">
        <v>166114</v>
      </c>
      <c r="C142" s="49">
        <v>80000</v>
      </c>
      <c r="D142" s="49">
        <v>4800</v>
      </c>
      <c r="E142" s="49">
        <v>23025</v>
      </c>
      <c r="F142" s="75"/>
      <c r="G142" s="49">
        <v>70900</v>
      </c>
      <c r="H142" s="33">
        <f>SUM(B142:G142)</f>
        <v>344839</v>
      </c>
      <c r="I142" s="48">
        <v>167675</v>
      </c>
      <c r="J142" s="170">
        <f>(H142-I142)/I142</f>
        <v>1.0565916206947965</v>
      </c>
    </row>
    <row r="143" spans="1:10" ht="12.75">
      <c r="A143" s="131" t="s">
        <v>200</v>
      </c>
      <c r="B143" s="76">
        <v>22</v>
      </c>
      <c r="C143" s="73">
        <v>7</v>
      </c>
      <c r="D143" s="72">
        <v>0.5</v>
      </c>
      <c r="E143" s="72">
        <v>3.3</v>
      </c>
      <c r="F143" s="75"/>
      <c r="G143" s="72">
        <v>11</v>
      </c>
      <c r="H143" s="62">
        <f>SUM(B143:G143)</f>
        <v>43.8</v>
      </c>
      <c r="I143" s="48">
        <v>26</v>
      </c>
      <c r="J143" s="170">
        <f>(H143-I143)/I143</f>
        <v>0.6846153846153845</v>
      </c>
    </row>
    <row r="144" spans="1:10" ht="12.75">
      <c r="A144" s="131" t="s">
        <v>160</v>
      </c>
      <c r="B144" s="48">
        <f>B142/B143</f>
        <v>7550.636363636364</v>
      </c>
      <c r="C144" s="48">
        <f>C142/C143</f>
        <v>11428.57142857143</v>
      </c>
      <c r="D144" s="48">
        <f>D142/D143</f>
        <v>9600</v>
      </c>
      <c r="E144" s="48">
        <f>23025/3.3</f>
        <v>6977.272727272728</v>
      </c>
      <c r="F144" s="48"/>
      <c r="G144" s="48">
        <f>G142/G143</f>
        <v>6445.454545454545</v>
      </c>
      <c r="H144" s="74">
        <f>H142/H143</f>
        <v>7873.036529680366</v>
      </c>
      <c r="I144" s="48">
        <v>6424</v>
      </c>
      <c r="J144" s="170">
        <f>(H144-I144)/I144</f>
        <v>0.22556608494401706</v>
      </c>
    </row>
    <row r="145" spans="1:10" ht="12.75">
      <c r="A145" s="131"/>
      <c r="B145" s="56"/>
      <c r="C145" s="56"/>
      <c r="D145" s="56"/>
      <c r="E145" s="56"/>
      <c r="F145" s="56"/>
      <c r="G145" s="56"/>
      <c r="H145" s="35"/>
      <c r="I145" s="48"/>
      <c r="J145" s="170"/>
    </row>
    <row r="146" spans="1:10" ht="12.75">
      <c r="A146" s="136" t="s">
        <v>165</v>
      </c>
      <c r="B146" s="70">
        <v>40400</v>
      </c>
      <c r="C146" s="70">
        <f>C147+C149</f>
        <v>50000</v>
      </c>
      <c r="D146" s="70">
        <f>D147+D149</f>
        <v>22000</v>
      </c>
      <c r="E146" s="70">
        <f>SUM(E149+E148)</f>
        <v>30800</v>
      </c>
      <c r="F146" s="70">
        <f>F147+F149</f>
        <v>211200</v>
      </c>
      <c r="G146" s="70"/>
      <c r="H146" s="33">
        <f>SUM(B146:G146)</f>
        <v>354400</v>
      </c>
      <c r="I146" s="48">
        <v>315896</v>
      </c>
      <c r="J146" s="170">
        <f>(H146-I146)/I146</f>
        <v>0.1218882163750095</v>
      </c>
    </row>
    <row r="147" spans="1:10" ht="12.75">
      <c r="A147" s="131" t="s">
        <v>193</v>
      </c>
      <c r="B147" s="49"/>
      <c r="C147" s="49"/>
      <c r="D147" s="49">
        <v>8500</v>
      </c>
      <c r="E147" s="49"/>
      <c r="F147" s="69">
        <v>211200</v>
      </c>
      <c r="G147" s="49"/>
      <c r="H147" s="33">
        <f>SUM(B147:G147)</f>
        <v>219700</v>
      </c>
      <c r="I147" s="48">
        <v>0</v>
      </c>
      <c r="J147" s="170"/>
    </row>
    <row r="148" spans="1:10" ht="12.75">
      <c r="A148" s="131" t="s">
        <v>207</v>
      </c>
      <c r="B148" s="49">
        <v>20400</v>
      </c>
      <c r="C148" s="49"/>
      <c r="D148" s="69"/>
      <c r="E148" s="49">
        <v>8000</v>
      </c>
      <c r="F148" s="69"/>
      <c r="G148" s="49"/>
      <c r="H148" s="35"/>
      <c r="I148" s="48">
        <v>171146</v>
      </c>
      <c r="J148" s="170">
        <f>(H148-I148)/I148</f>
        <v>-1</v>
      </c>
    </row>
    <row r="149" spans="1:10" ht="12.75">
      <c r="A149" s="130" t="s">
        <v>182</v>
      </c>
      <c r="B149" s="49">
        <v>20000</v>
      </c>
      <c r="C149" s="49">
        <v>50000</v>
      </c>
      <c r="D149" s="49">
        <v>13500</v>
      </c>
      <c r="E149" s="49">
        <v>22800</v>
      </c>
      <c r="F149" s="49"/>
      <c r="G149" s="49"/>
      <c r="H149" s="33">
        <f>SUM(B149:G149)</f>
        <v>106300</v>
      </c>
      <c r="I149" s="48">
        <v>144750</v>
      </c>
      <c r="J149" s="170">
        <f>(H149-I149)/I149</f>
        <v>-0.26563039723661486</v>
      </c>
    </row>
    <row r="150" spans="1:10" ht="12.75">
      <c r="A150" s="131" t="s">
        <v>200</v>
      </c>
      <c r="B150" s="72">
        <v>2</v>
      </c>
      <c r="C150" s="72">
        <v>5</v>
      </c>
      <c r="D150" s="73">
        <v>9</v>
      </c>
      <c r="E150" s="73">
        <v>2.2</v>
      </c>
      <c r="F150" s="73">
        <v>6</v>
      </c>
      <c r="G150" s="72"/>
      <c r="H150" s="62">
        <f>SUM(B150:G150)</f>
        <v>24.2</v>
      </c>
      <c r="I150" s="71">
        <v>31.6</v>
      </c>
      <c r="J150" s="170">
        <f>(H150-I150)/I150</f>
        <v>-0.23417721518987347</v>
      </c>
    </row>
    <row r="151" spans="1:10" ht="12.75">
      <c r="A151" s="131" t="s">
        <v>160</v>
      </c>
      <c r="B151" s="48">
        <f>B149/B150</f>
        <v>10000</v>
      </c>
      <c r="C151" s="48">
        <f>C149/C150</f>
        <v>10000</v>
      </c>
      <c r="D151" s="48">
        <f>D149/D150</f>
        <v>1500</v>
      </c>
      <c r="E151" s="56">
        <v>10364</v>
      </c>
      <c r="F151" s="56"/>
      <c r="G151" s="56"/>
      <c r="H151" s="74">
        <f>SUM(H146/H150)</f>
        <v>14644.628099173555</v>
      </c>
      <c r="I151" s="48">
        <v>10006</v>
      </c>
      <c r="J151" s="170">
        <f>(H151-I151)/I151</f>
        <v>0.46358465912188235</v>
      </c>
    </row>
    <row r="152" spans="1:10" ht="12.75">
      <c r="A152" s="131"/>
      <c r="B152" s="56"/>
      <c r="C152" s="56"/>
      <c r="D152" s="56"/>
      <c r="E152" s="56"/>
      <c r="F152" s="56"/>
      <c r="G152" s="56"/>
      <c r="H152" s="35"/>
      <c r="I152" s="48"/>
      <c r="J152" s="170"/>
    </row>
    <row r="153" spans="1:10" ht="12.75">
      <c r="A153" s="131"/>
      <c r="B153" s="51"/>
      <c r="C153" s="52"/>
      <c r="D153" s="41"/>
      <c r="E153" s="53"/>
      <c r="F153" s="41"/>
      <c r="G153" s="41"/>
      <c r="H153" s="54" t="s">
        <v>126</v>
      </c>
      <c r="I153" s="55" t="s">
        <v>126</v>
      </c>
      <c r="J153" s="170"/>
    </row>
    <row r="154" spans="1:10" ht="12.75">
      <c r="A154" s="131"/>
      <c r="B154" s="110" t="s">
        <v>4</v>
      </c>
      <c r="C154" s="110" t="s">
        <v>5</v>
      </c>
      <c r="D154" s="110" t="s">
        <v>6</v>
      </c>
      <c r="E154" s="110" t="s">
        <v>7</v>
      </c>
      <c r="F154" s="110" t="s">
        <v>8</v>
      </c>
      <c r="G154" s="110" t="s">
        <v>9</v>
      </c>
      <c r="H154" s="180">
        <v>2008</v>
      </c>
      <c r="I154" s="181">
        <v>2007</v>
      </c>
      <c r="J154" s="170"/>
    </row>
    <row r="155" spans="1:10" ht="12.75">
      <c r="A155" s="136" t="s">
        <v>42</v>
      </c>
      <c r="B155" s="70"/>
      <c r="C155" s="70"/>
      <c r="D155" s="70"/>
      <c r="E155" s="70"/>
      <c r="F155" s="36"/>
      <c r="G155" s="70"/>
      <c r="H155" s="35"/>
      <c r="I155" s="48"/>
      <c r="J155" s="170"/>
    </row>
    <row r="156" spans="1:10" ht="12.75">
      <c r="A156" s="131" t="s">
        <v>157</v>
      </c>
      <c r="B156" s="77">
        <v>1000</v>
      </c>
      <c r="C156" s="49">
        <v>24000</v>
      </c>
      <c r="D156" s="49">
        <v>4500</v>
      </c>
      <c r="E156" s="49">
        <v>20300</v>
      </c>
      <c r="F156" s="49"/>
      <c r="G156" s="49">
        <v>15615</v>
      </c>
      <c r="H156" s="33">
        <f>SUM(B156:G156)</f>
        <v>65415</v>
      </c>
      <c r="I156" s="48">
        <v>49450</v>
      </c>
      <c r="J156" s="170">
        <f aca="true" t="shared" si="5" ref="J156:J213">(H156-I156)/I156</f>
        <v>0.3228513650151668</v>
      </c>
    </row>
    <row r="157" spans="1:10" ht="12.75">
      <c r="A157" s="131" t="s">
        <v>200</v>
      </c>
      <c r="B157" s="78">
        <v>1</v>
      </c>
      <c r="C157" s="72">
        <v>4</v>
      </c>
      <c r="D157" s="79">
        <v>0.625</v>
      </c>
      <c r="E157" s="73">
        <v>6.75</v>
      </c>
      <c r="F157" s="80"/>
      <c r="G157" s="56">
        <v>14</v>
      </c>
      <c r="H157" s="62">
        <f>SUM(B157:G157)</f>
        <v>26.375</v>
      </c>
      <c r="I157" s="48">
        <v>16</v>
      </c>
      <c r="J157" s="170">
        <f t="shared" si="5"/>
        <v>0.6484375</v>
      </c>
    </row>
    <row r="158" spans="1:10" ht="12.75">
      <c r="A158" s="131" t="s">
        <v>160</v>
      </c>
      <c r="B158" s="78">
        <v>1000</v>
      </c>
      <c r="C158" s="48">
        <f>C156/C157</f>
        <v>6000</v>
      </c>
      <c r="D158" s="48">
        <f>D156/D157</f>
        <v>7200</v>
      </c>
      <c r="E158" s="48">
        <f>E156/E157</f>
        <v>3007.4074074074074</v>
      </c>
      <c r="F158" s="56"/>
      <c r="G158" s="48">
        <f>G156/G157</f>
        <v>1115.357142857143</v>
      </c>
      <c r="H158" s="74">
        <f>H156/H157</f>
        <v>2480.1895734597156</v>
      </c>
      <c r="I158" s="48">
        <v>3071</v>
      </c>
      <c r="J158" s="170">
        <f t="shared" si="5"/>
        <v>-0.19238372730064618</v>
      </c>
    </row>
    <row r="159" spans="1:10" ht="12.75">
      <c r="A159" s="131"/>
      <c r="B159" s="56"/>
      <c r="C159" s="56"/>
      <c r="D159" s="56"/>
      <c r="E159" s="56"/>
      <c r="F159" s="56"/>
      <c r="G159" s="56"/>
      <c r="H159" s="35"/>
      <c r="I159" s="48"/>
      <c r="J159" s="170"/>
    </row>
    <row r="160" spans="1:10" ht="12.75">
      <c r="A160" s="133" t="s">
        <v>43</v>
      </c>
      <c r="B160" s="70"/>
      <c r="C160" s="70"/>
      <c r="D160" s="70"/>
      <c r="E160" s="70"/>
      <c r="F160" s="70"/>
      <c r="G160" s="69"/>
      <c r="H160" s="35"/>
      <c r="I160" s="48"/>
      <c r="J160" s="170"/>
    </row>
    <row r="161" spans="1:10" ht="12.75">
      <c r="A161" s="131" t="s">
        <v>157</v>
      </c>
      <c r="B161" s="49">
        <v>8200</v>
      </c>
      <c r="C161" s="81">
        <v>100000</v>
      </c>
      <c r="D161" s="82"/>
      <c r="E161" s="83"/>
      <c r="F161" s="83"/>
      <c r="G161" s="49">
        <v>193823</v>
      </c>
      <c r="H161" s="33">
        <f>SUM(B161:G161)</f>
        <v>302023</v>
      </c>
      <c r="I161" s="48">
        <v>122500</v>
      </c>
      <c r="J161" s="170">
        <f t="shared" si="5"/>
        <v>1.4654938775510205</v>
      </c>
    </row>
    <row r="162" spans="1:10" ht="12.75">
      <c r="A162" s="131" t="s">
        <v>200</v>
      </c>
      <c r="B162" s="72">
        <v>6</v>
      </c>
      <c r="C162" s="38">
        <v>25</v>
      </c>
      <c r="D162" s="72"/>
      <c r="E162" s="83"/>
      <c r="F162" s="83"/>
      <c r="G162" s="84">
        <v>28</v>
      </c>
      <c r="H162" s="62">
        <f>SUM(B162:G162)</f>
        <v>59</v>
      </c>
      <c r="I162" s="48">
        <v>27</v>
      </c>
      <c r="J162" s="170">
        <f t="shared" si="5"/>
        <v>1.1851851851851851</v>
      </c>
    </row>
    <row r="163" spans="1:10" ht="12.75">
      <c r="A163" s="131" t="s">
        <v>160</v>
      </c>
      <c r="B163" s="48">
        <f>B161/B162</f>
        <v>1366.6666666666667</v>
      </c>
      <c r="C163" s="48">
        <f>C161/C162</f>
        <v>4000</v>
      </c>
      <c r="D163" s="56"/>
      <c r="E163" s="83"/>
      <c r="F163" s="83"/>
      <c r="G163" s="48">
        <f>G161/G162</f>
        <v>6922.25</v>
      </c>
      <c r="H163" s="74">
        <f>H161/H162</f>
        <v>5119.033898305085</v>
      </c>
      <c r="I163" s="48">
        <v>4537</v>
      </c>
      <c r="J163" s="170">
        <f t="shared" si="5"/>
        <v>0.12828606971679196</v>
      </c>
    </row>
    <row r="164" spans="1:10" ht="12.75">
      <c r="A164" s="131"/>
      <c r="B164" s="56"/>
      <c r="C164" s="38"/>
      <c r="D164" s="56"/>
      <c r="E164" s="56"/>
      <c r="F164" s="56"/>
      <c r="G164" s="56"/>
      <c r="H164" s="35"/>
      <c r="I164" s="48"/>
      <c r="J164" s="170"/>
    </row>
    <row r="165" spans="1:10" ht="12.75">
      <c r="A165" s="133" t="s">
        <v>85</v>
      </c>
      <c r="B165" s="70"/>
      <c r="C165" s="70"/>
      <c r="D165" s="70"/>
      <c r="E165" s="70"/>
      <c r="F165" s="70"/>
      <c r="G165" s="70"/>
      <c r="H165" s="35"/>
      <c r="I165" s="48"/>
      <c r="J165" s="170"/>
    </row>
    <row r="166" spans="1:10" ht="12.75">
      <c r="A166" s="131" t="s">
        <v>157</v>
      </c>
      <c r="B166" s="49">
        <v>54333</v>
      </c>
      <c r="C166" s="49">
        <v>40000</v>
      </c>
      <c r="D166" s="49"/>
      <c r="E166" s="49">
        <v>86275</v>
      </c>
      <c r="F166" s="49"/>
      <c r="G166" s="49">
        <v>65656</v>
      </c>
      <c r="H166" s="33">
        <f>SUM(B166:G166)</f>
        <v>246264</v>
      </c>
      <c r="I166" s="48">
        <v>114000</v>
      </c>
      <c r="J166" s="170">
        <f t="shared" si="5"/>
        <v>1.1602105263157896</v>
      </c>
    </row>
    <row r="167" spans="1:10" ht="12.75">
      <c r="A167" s="131" t="s">
        <v>200</v>
      </c>
      <c r="B167" s="72">
        <v>12</v>
      </c>
      <c r="C167" s="72">
        <v>4</v>
      </c>
      <c r="D167" s="72"/>
      <c r="E167" s="73">
        <v>15.25</v>
      </c>
      <c r="F167" s="56"/>
      <c r="G167" s="56">
        <v>22</v>
      </c>
      <c r="H167" s="62">
        <f>SUM(B167:G167)</f>
        <v>53.25</v>
      </c>
      <c r="I167" s="48">
        <v>18</v>
      </c>
      <c r="J167" s="170">
        <f t="shared" si="5"/>
        <v>1.9583333333333333</v>
      </c>
    </row>
    <row r="168" spans="1:10" ht="12.75">
      <c r="A168" s="131" t="s">
        <v>160</v>
      </c>
      <c r="B168" s="48">
        <f aca="true" t="shared" si="6" ref="B168:H168">B166/B167</f>
        <v>4527.75</v>
      </c>
      <c r="C168" s="48">
        <f t="shared" si="6"/>
        <v>10000</v>
      </c>
      <c r="D168" s="48"/>
      <c r="E168" s="48">
        <f t="shared" si="6"/>
        <v>5657.377049180328</v>
      </c>
      <c r="F168" s="48"/>
      <c r="G168" s="48">
        <f t="shared" si="6"/>
        <v>2984.3636363636365</v>
      </c>
      <c r="H168" s="74">
        <f t="shared" si="6"/>
        <v>4624.6760563380285</v>
      </c>
      <c r="I168" s="48">
        <v>6333</v>
      </c>
      <c r="J168" s="170">
        <f t="shared" si="5"/>
        <v>-0.2697495568706729</v>
      </c>
    </row>
    <row r="169" spans="1:10" ht="12.75">
      <c r="A169" s="131"/>
      <c r="B169" s="56"/>
      <c r="C169" s="56"/>
      <c r="D169" s="56"/>
      <c r="E169" s="56"/>
      <c r="F169" s="56"/>
      <c r="G169" s="56"/>
      <c r="H169" s="35"/>
      <c r="I169" s="48"/>
      <c r="J169" s="170"/>
    </row>
    <row r="170" spans="1:10" ht="12.75">
      <c r="A170" s="133" t="s">
        <v>190</v>
      </c>
      <c r="B170" s="70"/>
      <c r="C170" s="70"/>
      <c r="D170" s="70"/>
      <c r="E170" s="70"/>
      <c r="F170" s="70"/>
      <c r="G170" s="70"/>
      <c r="H170" s="35"/>
      <c r="I170" s="48"/>
      <c r="J170" s="170"/>
    </row>
    <row r="171" spans="1:10" ht="12.75">
      <c r="A171" s="131" t="s">
        <v>157</v>
      </c>
      <c r="B171" s="175">
        <v>209867</v>
      </c>
      <c r="C171" s="49">
        <v>120000</v>
      </c>
      <c r="D171" s="49">
        <v>112450</v>
      </c>
      <c r="E171" s="49">
        <v>547850</v>
      </c>
      <c r="F171" s="49"/>
      <c r="G171" s="49">
        <v>80220</v>
      </c>
      <c r="H171" s="33">
        <f>SUM(B171:G171)</f>
        <v>1070387</v>
      </c>
      <c r="I171" s="48">
        <v>1107609</v>
      </c>
      <c r="J171" s="170">
        <f t="shared" si="5"/>
        <v>-0.03360572187477711</v>
      </c>
    </row>
    <row r="172" spans="1:10" ht="12.75">
      <c r="A172" s="131" t="s">
        <v>200</v>
      </c>
      <c r="B172" s="71">
        <v>30</v>
      </c>
      <c r="C172" s="72">
        <v>8</v>
      </c>
      <c r="D172" s="73">
        <v>7.78</v>
      </c>
      <c r="E172" s="73">
        <v>23</v>
      </c>
      <c r="F172" s="73"/>
      <c r="G172" s="73">
        <v>15</v>
      </c>
      <c r="H172" s="62">
        <f>SUM(B172:G172)</f>
        <v>83.78</v>
      </c>
      <c r="I172" s="71">
        <v>86.8</v>
      </c>
      <c r="J172" s="170">
        <f t="shared" si="5"/>
        <v>-0.03479262672811055</v>
      </c>
    </row>
    <row r="173" spans="1:10" ht="12.75">
      <c r="A173" s="131" t="s">
        <v>160</v>
      </c>
      <c r="B173" s="48">
        <f aca="true" t="shared" si="7" ref="B173:H173">B171/B172</f>
        <v>6995.566666666667</v>
      </c>
      <c r="C173" s="48">
        <f t="shared" si="7"/>
        <v>15000</v>
      </c>
      <c r="D173" s="48">
        <f t="shared" si="7"/>
        <v>14453.727506426734</v>
      </c>
      <c r="E173" s="48">
        <f t="shared" si="7"/>
        <v>23819.565217391304</v>
      </c>
      <c r="F173" s="48"/>
      <c r="G173" s="48">
        <f t="shared" si="7"/>
        <v>5348</v>
      </c>
      <c r="H173" s="74">
        <f t="shared" si="7"/>
        <v>12776.163762234424</v>
      </c>
      <c r="I173" s="48">
        <v>12751</v>
      </c>
      <c r="J173" s="170">
        <f t="shared" si="5"/>
        <v>0.001973473628297719</v>
      </c>
    </row>
    <row r="174" spans="1:10" ht="12.75">
      <c r="A174" s="131"/>
      <c r="B174" s="56"/>
      <c r="C174" s="56"/>
      <c r="D174" s="56"/>
      <c r="E174" s="56"/>
      <c r="F174" s="56"/>
      <c r="G174" s="56"/>
      <c r="H174" s="35"/>
      <c r="I174" s="48"/>
      <c r="J174" s="170"/>
    </row>
    <row r="175" spans="1:10" ht="12.75">
      <c r="A175" s="133" t="s">
        <v>44</v>
      </c>
      <c r="B175" s="36"/>
      <c r="C175" s="70"/>
      <c r="D175" s="70"/>
      <c r="E175" s="70"/>
      <c r="F175" s="70"/>
      <c r="G175" s="70"/>
      <c r="H175" s="35"/>
      <c r="I175" s="48"/>
      <c r="J175" s="170"/>
    </row>
    <row r="176" spans="1:10" ht="12.75">
      <c r="A176" s="131" t="s">
        <v>157</v>
      </c>
      <c r="B176" s="175">
        <v>405037</v>
      </c>
      <c r="C176" s="49">
        <v>195000</v>
      </c>
      <c r="D176" s="49">
        <v>50700</v>
      </c>
      <c r="E176" s="49">
        <v>716800</v>
      </c>
      <c r="F176" s="49"/>
      <c r="G176" s="49">
        <v>62600</v>
      </c>
      <c r="H176" s="33">
        <f>SUM(B176:G176)</f>
        <v>1430137</v>
      </c>
      <c r="I176" s="48">
        <v>1590597</v>
      </c>
      <c r="J176" s="170">
        <f t="shared" si="5"/>
        <v>-0.10088036127315718</v>
      </c>
    </row>
    <row r="177" spans="1:10" ht="12.75">
      <c r="A177" s="131" t="s">
        <v>200</v>
      </c>
      <c r="B177" s="71">
        <v>30</v>
      </c>
      <c r="C177" s="73">
        <v>9</v>
      </c>
      <c r="D177" s="72">
        <v>3</v>
      </c>
      <c r="E177" s="72">
        <v>28.5</v>
      </c>
      <c r="F177" s="56"/>
      <c r="G177" s="56">
        <v>10</v>
      </c>
      <c r="H177" s="62">
        <f>SUM(B177:G177)</f>
        <v>80.5</v>
      </c>
      <c r="I177" s="48">
        <v>88</v>
      </c>
      <c r="J177" s="170">
        <f t="shared" si="5"/>
        <v>-0.08522727272727272</v>
      </c>
    </row>
    <row r="178" spans="1:10" ht="12.75">
      <c r="A178" s="131" t="s">
        <v>160</v>
      </c>
      <c r="B178" s="48">
        <f>B176/B177</f>
        <v>13501.233333333334</v>
      </c>
      <c r="C178" s="48">
        <f>C176/C177</f>
        <v>21666.666666666668</v>
      </c>
      <c r="D178" s="48">
        <f>D176/D177</f>
        <v>16900</v>
      </c>
      <c r="E178" s="48">
        <f>E176/E177</f>
        <v>25150.877192982458</v>
      </c>
      <c r="F178" s="56"/>
      <c r="G178" s="48">
        <f>G176/G177</f>
        <v>6260</v>
      </c>
      <c r="H178" s="74">
        <f>H176/H177</f>
        <v>17765.67701863354</v>
      </c>
      <c r="I178" s="48">
        <v>17993</v>
      </c>
      <c r="J178" s="170">
        <f t="shared" si="5"/>
        <v>-0.01263396773003159</v>
      </c>
    </row>
    <row r="179" spans="1:10" ht="12.75">
      <c r="A179" s="131"/>
      <c r="B179" s="56"/>
      <c r="C179" s="56"/>
      <c r="D179" s="56"/>
      <c r="E179" s="56"/>
      <c r="F179" s="56"/>
      <c r="G179" s="56"/>
      <c r="H179" s="35"/>
      <c r="I179" s="48"/>
      <c r="J179" s="170"/>
    </row>
    <row r="180" spans="1:10" ht="12.75">
      <c r="A180" s="132" t="s">
        <v>45</v>
      </c>
      <c r="B180" s="70"/>
      <c r="C180" s="69"/>
      <c r="D180" s="69"/>
      <c r="E180" s="69"/>
      <c r="F180" s="70"/>
      <c r="G180" s="70"/>
      <c r="H180" s="35"/>
      <c r="I180" s="48"/>
      <c r="J180" s="170"/>
    </row>
    <row r="181" spans="1:10" ht="12.75">
      <c r="A181" s="131" t="s">
        <v>157</v>
      </c>
      <c r="B181" s="49">
        <v>100000</v>
      </c>
      <c r="C181" s="49">
        <v>311500</v>
      </c>
      <c r="D181" s="86"/>
      <c r="E181" s="49">
        <v>1495000</v>
      </c>
      <c r="F181" s="86"/>
      <c r="G181" s="86"/>
      <c r="H181" s="33">
        <f>SUM(B181:G181)</f>
        <v>1906500</v>
      </c>
      <c r="I181" s="48">
        <v>1054025</v>
      </c>
      <c r="J181" s="170">
        <f t="shared" si="5"/>
        <v>0.808780626645478</v>
      </c>
    </row>
    <row r="182" spans="1:10" ht="12.75">
      <c r="A182" s="131" t="s">
        <v>200</v>
      </c>
      <c r="B182" s="41">
        <v>10</v>
      </c>
      <c r="C182" s="56">
        <v>40</v>
      </c>
      <c r="D182" s="86"/>
      <c r="E182" s="72">
        <v>115</v>
      </c>
      <c r="F182" s="86"/>
      <c r="G182" s="86"/>
      <c r="H182" s="33">
        <f>SUM(B182:G182)</f>
        <v>165</v>
      </c>
      <c r="I182" s="48">
        <v>155</v>
      </c>
      <c r="J182" s="170">
        <f t="shared" si="5"/>
        <v>0.06451612903225806</v>
      </c>
    </row>
    <row r="183" spans="1:10" ht="12.75">
      <c r="A183" s="131" t="s">
        <v>160</v>
      </c>
      <c r="B183" s="48">
        <f>B181/B182</f>
        <v>10000</v>
      </c>
      <c r="C183" s="48">
        <f>C181/C182</f>
        <v>7787.5</v>
      </c>
      <c r="D183" s="86"/>
      <c r="E183" s="48">
        <f>E181/E182</f>
        <v>13000</v>
      </c>
      <c r="F183" s="86"/>
      <c r="G183" s="86"/>
      <c r="H183" s="74">
        <f>H181/H182</f>
        <v>11554.545454545454</v>
      </c>
      <c r="I183" s="48">
        <v>6796</v>
      </c>
      <c r="J183" s="170">
        <f t="shared" si="5"/>
        <v>0.7001979774198726</v>
      </c>
    </row>
    <row r="184" spans="1:10" ht="12.75">
      <c r="A184" s="131"/>
      <c r="B184" s="41"/>
      <c r="C184" s="41"/>
      <c r="D184" s="41"/>
      <c r="E184" s="41"/>
      <c r="F184" s="41"/>
      <c r="G184" s="56"/>
      <c r="H184" s="35"/>
      <c r="I184" s="48"/>
      <c r="J184" s="170"/>
    </row>
    <row r="185" spans="1:10" ht="12.75">
      <c r="A185" s="132" t="s">
        <v>46</v>
      </c>
      <c r="B185" s="33"/>
      <c r="C185" s="70"/>
      <c r="D185" s="70"/>
      <c r="E185" s="70"/>
      <c r="F185" s="70"/>
      <c r="G185" s="70"/>
      <c r="H185" s="35"/>
      <c r="I185" s="48"/>
      <c r="J185" s="170"/>
    </row>
    <row r="186" spans="1:10" ht="12.75">
      <c r="A186" s="131" t="s">
        <v>157</v>
      </c>
      <c r="B186" s="49">
        <v>1446050</v>
      </c>
      <c r="C186" s="49">
        <v>382300</v>
      </c>
      <c r="D186" s="49">
        <v>69200</v>
      </c>
      <c r="E186" s="49">
        <v>2500</v>
      </c>
      <c r="F186" s="86"/>
      <c r="G186" s="86"/>
      <c r="H186" s="33">
        <f>SUM(B186:G186)</f>
        <v>1900050</v>
      </c>
      <c r="I186" s="48">
        <v>864050</v>
      </c>
      <c r="J186" s="170">
        <f t="shared" si="5"/>
        <v>1.1990046872287483</v>
      </c>
    </row>
    <row r="187" spans="1:10" ht="12.75">
      <c r="A187" s="131" t="s">
        <v>200</v>
      </c>
      <c r="B187" s="46">
        <v>66.7</v>
      </c>
      <c r="C187" s="72">
        <v>32</v>
      </c>
      <c r="D187" s="73">
        <v>6.75</v>
      </c>
      <c r="E187" s="73">
        <v>0.25</v>
      </c>
      <c r="F187" s="86"/>
      <c r="G187" s="86"/>
      <c r="H187" s="62">
        <f>SUM(B187:G187)</f>
        <v>105.7</v>
      </c>
      <c r="I187" s="48">
        <v>69</v>
      </c>
      <c r="J187" s="170">
        <f t="shared" si="5"/>
        <v>0.5318840579710146</v>
      </c>
    </row>
    <row r="188" spans="1:10" ht="12.75">
      <c r="A188" s="131" t="s">
        <v>160</v>
      </c>
      <c r="B188" s="48">
        <f>B186/B187</f>
        <v>21679.91004497751</v>
      </c>
      <c r="C188" s="48">
        <f>C186/C187</f>
        <v>11946.875</v>
      </c>
      <c r="D188" s="48">
        <f>D186/D187</f>
        <v>10251.851851851852</v>
      </c>
      <c r="E188" s="48">
        <f>E186/E187</f>
        <v>10000</v>
      </c>
      <c r="F188" s="86"/>
      <c r="G188" s="86"/>
      <c r="H188" s="74">
        <f>H186/H187</f>
        <v>17975.875118259224</v>
      </c>
      <c r="I188" s="48">
        <v>12541</v>
      </c>
      <c r="J188" s="170">
        <f t="shared" si="5"/>
        <v>0.4333685605820289</v>
      </c>
    </row>
    <row r="189" spans="1:10" ht="12.75">
      <c r="A189" s="131"/>
      <c r="B189" s="41"/>
      <c r="C189" s="41"/>
      <c r="D189" s="41"/>
      <c r="E189" s="41"/>
      <c r="F189" s="56"/>
      <c r="G189" s="56"/>
      <c r="H189" s="35"/>
      <c r="I189" s="48"/>
      <c r="J189" s="170"/>
    </row>
    <row r="190" spans="1:10" ht="12.75">
      <c r="A190" s="132" t="s">
        <v>47</v>
      </c>
      <c r="B190" s="33"/>
      <c r="C190" s="70"/>
      <c r="D190" s="70"/>
      <c r="E190" s="70"/>
      <c r="F190" s="70"/>
      <c r="G190" s="70"/>
      <c r="H190" s="35"/>
      <c r="I190" s="48"/>
      <c r="J190" s="170"/>
    </row>
    <row r="191" spans="1:10" ht="12.75">
      <c r="A191" s="131" t="s">
        <v>157</v>
      </c>
      <c r="B191" s="49"/>
      <c r="C191" s="49">
        <v>55200</v>
      </c>
      <c r="D191" s="49"/>
      <c r="E191" s="49">
        <v>408500</v>
      </c>
      <c r="F191" s="86"/>
      <c r="G191" s="86"/>
      <c r="H191" s="33">
        <f>SUM(B191:G191)</f>
        <v>463700</v>
      </c>
      <c r="I191" s="48">
        <v>452950</v>
      </c>
      <c r="J191" s="170">
        <f t="shared" si="5"/>
        <v>0.023733303896677337</v>
      </c>
    </row>
    <row r="192" spans="1:10" ht="12.75">
      <c r="A192" s="131" t="s">
        <v>200</v>
      </c>
      <c r="B192" s="87"/>
      <c r="C192" s="56">
        <v>5</v>
      </c>
      <c r="D192" s="72"/>
      <c r="E192" s="72">
        <v>51.5</v>
      </c>
      <c r="F192" s="86"/>
      <c r="G192" s="86"/>
      <c r="H192" s="88">
        <f>SUM(B192:G192)</f>
        <v>56.5</v>
      </c>
      <c r="I192" s="48">
        <v>53</v>
      </c>
      <c r="J192" s="170">
        <f t="shared" si="5"/>
        <v>0.0660377358490566</v>
      </c>
    </row>
    <row r="193" spans="1:10" ht="12.75">
      <c r="A193" s="131" t="s">
        <v>160</v>
      </c>
      <c r="B193" s="41"/>
      <c r="C193" s="48">
        <f>C191/C192</f>
        <v>11040</v>
      </c>
      <c r="D193" s="56"/>
      <c r="E193" s="48">
        <f>E191/E192</f>
        <v>7932.038834951456</v>
      </c>
      <c r="F193" s="86"/>
      <c r="G193" s="86"/>
      <c r="H193" s="74">
        <f>H191/H192</f>
        <v>8207.079646017699</v>
      </c>
      <c r="I193" s="48">
        <v>8530</v>
      </c>
      <c r="J193" s="170">
        <f t="shared" si="5"/>
        <v>-0.03785701687951947</v>
      </c>
    </row>
    <row r="194" spans="1:10" ht="12.75">
      <c r="A194" s="131"/>
      <c r="B194" s="41"/>
      <c r="C194" s="56"/>
      <c r="D194" s="56"/>
      <c r="E194" s="56"/>
      <c r="F194" s="56"/>
      <c r="G194" s="56"/>
      <c r="H194" s="35"/>
      <c r="I194" s="48"/>
      <c r="J194" s="170"/>
    </row>
    <row r="195" spans="1:10" ht="12.75">
      <c r="A195" s="133" t="s">
        <v>143</v>
      </c>
      <c r="B195" s="41"/>
      <c r="C195" s="56"/>
      <c r="D195" s="56"/>
      <c r="E195" s="56"/>
      <c r="F195" s="56"/>
      <c r="G195" s="56"/>
      <c r="H195" s="35"/>
      <c r="I195" s="48"/>
      <c r="J195" s="170"/>
    </row>
    <row r="196" spans="1:10" ht="12.75">
      <c r="A196" s="131" t="s">
        <v>157</v>
      </c>
      <c r="B196" s="40"/>
      <c r="C196" s="56">
        <v>1500</v>
      </c>
      <c r="D196" s="40"/>
      <c r="E196" s="78">
        <v>3150</v>
      </c>
      <c r="F196" s="40"/>
      <c r="G196" s="40"/>
      <c r="H196" s="33">
        <f>SUM(B196:G196)</f>
        <v>4650</v>
      </c>
      <c r="I196" s="48">
        <v>3700</v>
      </c>
      <c r="J196" s="170">
        <f t="shared" si="5"/>
        <v>0.25675675675675674</v>
      </c>
    </row>
    <row r="197" spans="1:10" ht="12.75">
      <c r="A197" s="131" t="s">
        <v>200</v>
      </c>
      <c r="B197" s="89"/>
      <c r="C197" s="72">
        <v>2</v>
      </c>
      <c r="D197" s="40"/>
      <c r="E197" s="73">
        <v>2.75</v>
      </c>
      <c r="F197" s="40"/>
      <c r="G197" s="40"/>
      <c r="H197" s="62">
        <f>SUM(B197:G197)</f>
        <v>4.75</v>
      </c>
      <c r="I197" s="48">
        <v>3</v>
      </c>
      <c r="J197" s="170">
        <f t="shared" si="5"/>
        <v>0.5833333333333334</v>
      </c>
    </row>
    <row r="198" spans="1:10" ht="12.75">
      <c r="A198" s="131" t="s">
        <v>160</v>
      </c>
      <c r="B198" s="40"/>
      <c r="C198" s="48">
        <f>C196/C197</f>
        <v>750</v>
      </c>
      <c r="D198" s="40"/>
      <c r="E198" s="48">
        <f>E196/E197</f>
        <v>1145.4545454545455</v>
      </c>
      <c r="F198" s="40"/>
      <c r="G198" s="40"/>
      <c r="H198" s="74">
        <f>H196/H197</f>
        <v>978.9473684210526</v>
      </c>
      <c r="I198" s="48">
        <v>1233</v>
      </c>
      <c r="J198" s="170">
        <f t="shared" si="5"/>
        <v>-0.20604430784991679</v>
      </c>
    </row>
    <row r="199" spans="1:10" ht="12.75">
      <c r="A199" s="131"/>
      <c r="B199" s="41"/>
      <c r="C199" s="56"/>
      <c r="D199" s="56"/>
      <c r="E199" s="56"/>
      <c r="F199" s="56"/>
      <c r="G199" s="56"/>
      <c r="H199" s="35"/>
      <c r="I199" s="48"/>
      <c r="J199" s="170"/>
    </row>
    <row r="200" spans="1:10" ht="12.75">
      <c r="A200" s="133" t="s">
        <v>141</v>
      </c>
      <c r="B200" s="41"/>
      <c r="C200" s="56"/>
      <c r="D200" s="56"/>
      <c r="E200" s="56"/>
      <c r="F200" s="56"/>
      <c r="G200" s="56"/>
      <c r="H200" s="35"/>
      <c r="I200" s="48"/>
      <c r="J200" s="170"/>
    </row>
    <row r="201" spans="1:10" ht="12.75">
      <c r="A201" s="131" t="s">
        <v>157</v>
      </c>
      <c r="B201" s="40">
        <v>2000</v>
      </c>
      <c r="C201" s="56">
        <v>210500</v>
      </c>
      <c r="D201" s="40">
        <v>24000</v>
      </c>
      <c r="E201" s="56">
        <v>91657</v>
      </c>
      <c r="F201" s="40"/>
      <c r="G201" s="40"/>
      <c r="H201" s="33">
        <f>SUM(B201:G201)</f>
        <v>328157</v>
      </c>
      <c r="I201" s="48">
        <v>467550</v>
      </c>
      <c r="J201" s="170">
        <f t="shared" si="5"/>
        <v>-0.29813495882793284</v>
      </c>
    </row>
    <row r="202" spans="1:10" ht="12.75">
      <c r="A202" s="131" t="s">
        <v>200</v>
      </c>
      <c r="B202" s="176">
        <v>0.25</v>
      </c>
      <c r="C202" s="56">
        <v>5</v>
      </c>
      <c r="D202" s="40">
        <v>1</v>
      </c>
      <c r="E202" s="72">
        <v>6.3</v>
      </c>
      <c r="F202" s="40"/>
      <c r="G202" s="40"/>
      <c r="H202" s="88">
        <f>SUM(B202:G202)</f>
        <v>12.55</v>
      </c>
      <c r="I202" s="48">
        <v>18</v>
      </c>
      <c r="J202" s="170">
        <f t="shared" si="5"/>
        <v>-0.30277777777777776</v>
      </c>
    </row>
    <row r="203" spans="1:10" ht="12.75">
      <c r="A203" s="131" t="s">
        <v>160</v>
      </c>
      <c r="B203" s="48">
        <f>B201/B202</f>
        <v>8000</v>
      </c>
      <c r="C203" s="48">
        <f>C201/C202</f>
        <v>42100</v>
      </c>
      <c r="D203" s="48">
        <f>D201/D202</f>
        <v>24000</v>
      </c>
      <c r="E203" s="48">
        <f>E201/E202</f>
        <v>14548.730158730159</v>
      </c>
      <c r="F203" s="40"/>
      <c r="G203" s="40"/>
      <c r="H203" s="74">
        <f>H201/H202</f>
        <v>26147.96812749004</v>
      </c>
      <c r="I203" s="48">
        <v>26267</v>
      </c>
      <c r="J203" s="170">
        <f t="shared" si="5"/>
        <v>-0.004531612765445636</v>
      </c>
    </row>
    <row r="204" spans="1:10" ht="12.75">
      <c r="A204" s="131"/>
      <c r="B204" s="41"/>
      <c r="C204" s="56"/>
      <c r="D204" s="56"/>
      <c r="E204" s="56"/>
      <c r="F204" s="56"/>
      <c r="G204" s="56"/>
      <c r="H204" s="35"/>
      <c r="I204" s="48"/>
      <c r="J204" s="170"/>
    </row>
    <row r="205" spans="1:10" ht="12.75">
      <c r="A205" s="133" t="s">
        <v>147</v>
      </c>
      <c r="B205" s="41"/>
      <c r="C205" s="56"/>
      <c r="D205" s="56"/>
      <c r="E205" s="56"/>
      <c r="F205" s="56"/>
      <c r="G205" s="56"/>
      <c r="H205" s="35"/>
      <c r="I205" s="48"/>
      <c r="J205" s="170"/>
    </row>
    <row r="206" spans="1:10" ht="12.75">
      <c r="A206" s="131" t="s">
        <v>157</v>
      </c>
      <c r="B206" s="40"/>
      <c r="C206" s="56"/>
      <c r="D206" s="40"/>
      <c r="E206" s="56">
        <v>36200</v>
      </c>
      <c r="F206" s="40"/>
      <c r="G206" s="40"/>
      <c r="H206" s="33">
        <f>SUM(B206:G206)</f>
        <v>36200</v>
      </c>
      <c r="I206" s="48">
        <v>0</v>
      </c>
      <c r="J206" s="170" t="e">
        <f t="shared" si="5"/>
        <v>#DIV/0!</v>
      </c>
    </row>
    <row r="207" spans="1:10" ht="12.75">
      <c r="A207" s="131" t="s">
        <v>200</v>
      </c>
      <c r="B207" s="89"/>
      <c r="C207" s="56"/>
      <c r="D207" s="42"/>
      <c r="E207" s="73">
        <v>1.75</v>
      </c>
      <c r="F207" s="40"/>
      <c r="G207" s="40"/>
      <c r="H207" s="88">
        <f>SUM(B207:G207)</f>
        <v>1.75</v>
      </c>
      <c r="I207" s="48">
        <v>0</v>
      </c>
      <c r="J207" s="170" t="e">
        <f t="shared" si="5"/>
        <v>#DIV/0!</v>
      </c>
    </row>
    <row r="208" spans="1:10" ht="12.75">
      <c r="A208" s="131" t="s">
        <v>160</v>
      </c>
      <c r="B208" s="40"/>
      <c r="C208" s="56"/>
      <c r="D208" s="40"/>
      <c r="E208" s="48">
        <v>20111</v>
      </c>
      <c r="F208" s="40"/>
      <c r="G208" s="40"/>
      <c r="H208" s="74">
        <v>20111</v>
      </c>
      <c r="I208" s="48">
        <v>0</v>
      </c>
      <c r="J208" s="170" t="e">
        <f t="shared" si="5"/>
        <v>#DIV/0!</v>
      </c>
    </row>
    <row r="209" spans="1:10" ht="12.75">
      <c r="A209" s="131"/>
      <c r="B209" s="41"/>
      <c r="C209" s="56"/>
      <c r="D209" s="56"/>
      <c r="E209" s="56"/>
      <c r="F209" s="56"/>
      <c r="G209" s="56"/>
      <c r="H209" s="35"/>
      <c r="I209" s="48"/>
      <c r="J209" s="170"/>
    </row>
    <row r="210" spans="1:10" ht="12.75">
      <c r="A210" s="132" t="s">
        <v>131</v>
      </c>
      <c r="B210" s="41"/>
      <c r="C210" s="56"/>
      <c r="D210" s="56"/>
      <c r="E210" s="56"/>
      <c r="F210" s="56"/>
      <c r="G210" s="56"/>
      <c r="H210" s="35"/>
      <c r="I210" s="48"/>
      <c r="J210" s="170"/>
    </row>
    <row r="211" spans="1:10" ht="12.75">
      <c r="A211" s="131" t="s">
        <v>157</v>
      </c>
      <c r="B211" s="40"/>
      <c r="C211" s="56">
        <v>3000</v>
      </c>
      <c r="D211" s="40"/>
      <c r="E211" s="56">
        <v>23545</v>
      </c>
      <c r="F211" s="40"/>
      <c r="G211" s="40"/>
      <c r="H211" s="33">
        <f>SUM(B211:G211)</f>
        <v>26545</v>
      </c>
      <c r="I211" s="48">
        <v>32700</v>
      </c>
      <c r="J211" s="170">
        <f t="shared" si="5"/>
        <v>-0.1882262996941896</v>
      </c>
    </row>
    <row r="212" spans="1:10" ht="12.75">
      <c r="A212" s="131" t="s">
        <v>200</v>
      </c>
      <c r="B212" s="40"/>
      <c r="C212" s="72">
        <v>0.3</v>
      </c>
      <c r="D212" s="40"/>
      <c r="E212" s="73">
        <v>1.7</v>
      </c>
      <c r="F212" s="40"/>
      <c r="G212" s="40"/>
      <c r="H212" s="62">
        <f>SUM(B212:G212)</f>
        <v>2</v>
      </c>
      <c r="I212" s="85">
        <v>2</v>
      </c>
      <c r="J212" s="170">
        <f t="shared" si="5"/>
        <v>0</v>
      </c>
    </row>
    <row r="213" spans="1:10" ht="12.75">
      <c r="A213" s="131" t="s">
        <v>160</v>
      </c>
      <c r="B213" s="40"/>
      <c r="C213" s="48">
        <f>C211/C212</f>
        <v>10000</v>
      </c>
      <c r="D213" s="40"/>
      <c r="E213" s="48">
        <f>E211/E212</f>
        <v>13850</v>
      </c>
      <c r="F213" s="40"/>
      <c r="G213" s="40"/>
      <c r="H213" s="74">
        <f>H211/H212</f>
        <v>13272.5</v>
      </c>
      <c r="I213" s="48">
        <v>11301</v>
      </c>
      <c r="J213" s="170">
        <f t="shared" si="5"/>
        <v>0.17445358817803736</v>
      </c>
    </row>
    <row r="214" spans="1:10" ht="12.75">
      <c r="A214" s="131"/>
      <c r="B214" s="41"/>
      <c r="C214" s="56"/>
      <c r="D214" s="56"/>
      <c r="E214" s="56"/>
      <c r="F214" s="56"/>
      <c r="G214" s="56"/>
      <c r="H214" s="35"/>
      <c r="I214" s="48"/>
      <c r="J214" s="170"/>
    </row>
    <row r="215" spans="1:10" ht="12.75">
      <c r="A215" s="133" t="s">
        <v>132</v>
      </c>
      <c r="B215" s="41"/>
      <c r="C215" s="56"/>
      <c r="D215" s="56"/>
      <c r="E215" s="56"/>
      <c r="F215" s="56"/>
      <c r="G215" s="56"/>
      <c r="H215" s="35"/>
      <c r="I215" s="48"/>
      <c r="J215" s="170"/>
    </row>
    <row r="216" spans="1:10" ht="12.75">
      <c r="A216" s="131" t="s">
        <v>157</v>
      </c>
      <c r="B216" s="56">
        <v>7000</v>
      </c>
      <c r="C216" s="56">
        <v>3000</v>
      </c>
      <c r="D216" s="40"/>
      <c r="E216" s="56">
        <v>22354</v>
      </c>
      <c r="F216" s="40"/>
      <c r="G216" s="40"/>
      <c r="H216" s="33">
        <f>SUM(B216:G216)</f>
        <v>32354</v>
      </c>
      <c r="I216" s="48">
        <v>22900</v>
      </c>
      <c r="J216" s="170">
        <f aca="true" t="shared" si="8" ref="J216:J274">(H216-I216)/I216</f>
        <v>0.41283842794759823</v>
      </c>
    </row>
    <row r="217" spans="1:10" ht="12.75">
      <c r="A217" s="131" t="s">
        <v>200</v>
      </c>
      <c r="B217" s="43">
        <v>0.5</v>
      </c>
      <c r="C217" s="73">
        <v>0.3</v>
      </c>
      <c r="D217" s="40"/>
      <c r="E217" s="73">
        <v>2.16</v>
      </c>
      <c r="F217" s="40"/>
      <c r="G217" s="40"/>
      <c r="H217" s="62">
        <f>SUM(B217:G217)</f>
        <v>2.96</v>
      </c>
      <c r="I217" s="48">
        <v>6</v>
      </c>
      <c r="J217" s="170">
        <f t="shared" si="8"/>
        <v>-0.5066666666666667</v>
      </c>
    </row>
    <row r="218" spans="1:10" ht="12.75">
      <c r="A218" s="131" t="s">
        <v>160</v>
      </c>
      <c r="B218" s="48">
        <f>B216/B217</f>
        <v>14000</v>
      </c>
      <c r="C218" s="48">
        <f>C216/C217</f>
        <v>10000</v>
      </c>
      <c r="D218" s="40"/>
      <c r="E218" s="48">
        <f>E216/E217</f>
        <v>10349.074074074073</v>
      </c>
      <c r="F218" s="40"/>
      <c r="G218" s="40"/>
      <c r="H218" s="74">
        <f>H216/H217</f>
        <v>10930.405405405405</v>
      </c>
      <c r="I218" s="48">
        <v>9589</v>
      </c>
      <c r="J218" s="170">
        <f t="shared" si="8"/>
        <v>0.13989002037807957</v>
      </c>
    </row>
    <row r="219" spans="1:10" ht="12.75">
      <c r="A219" s="131"/>
      <c r="B219" s="41"/>
      <c r="C219" s="56"/>
      <c r="D219" s="56"/>
      <c r="E219" s="56"/>
      <c r="F219" s="56"/>
      <c r="G219" s="56"/>
      <c r="H219" s="35"/>
      <c r="I219" s="48"/>
      <c r="J219" s="170"/>
    </row>
    <row r="220" spans="1:10" ht="12.75">
      <c r="A220" s="131"/>
      <c r="B220" s="51"/>
      <c r="C220" s="52"/>
      <c r="D220" s="41"/>
      <c r="E220" s="53"/>
      <c r="F220" s="41"/>
      <c r="G220" s="41"/>
      <c r="H220" s="54" t="s">
        <v>126</v>
      </c>
      <c r="I220" s="55" t="s">
        <v>126</v>
      </c>
      <c r="J220" s="170"/>
    </row>
    <row r="221" spans="1:10" ht="12.75">
      <c r="A221" s="131"/>
      <c r="B221" s="110" t="s">
        <v>4</v>
      </c>
      <c r="C221" s="110" t="s">
        <v>5</v>
      </c>
      <c r="D221" s="110" t="s">
        <v>6</v>
      </c>
      <c r="E221" s="110" t="s">
        <v>7</v>
      </c>
      <c r="F221" s="110" t="s">
        <v>8</v>
      </c>
      <c r="G221" s="110" t="s">
        <v>9</v>
      </c>
      <c r="H221" s="180">
        <v>2008</v>
      </c>
      <c r="I221" s="181">
        <v>2007</v>
      </c>
      <c r="J221" s="170"/>
    </row>
    <row r="222" spans="1:10" ht="12.75">
      <c r="A222" s="133" t="s">
        <v>133</v>
      </c>
      <c r="B222" s="41"/>
      <c r="C222" s="56"/>
      <c r="D222" s="56"/>
      <c r="E222" s="56"/>
      <c r="F222" s="56"/>
      <c r="G222" s="56"/>
      <c r="H222" s="35"/>
      <c r="I222" s="48"/>
      <c r="J222" s="170"/>
    </row>
    <row r="223" spans="1:10" ht="12.75">
      <c r="A223" s="131" t="s">
        <v>157</v>
      </c>
      <c r="B223" s="40"/>
      <c r="C223" s="40"/>
      <c r="D223" s="40"/>
      <c r="E223" s="56">
        <v>78850</v>
      </c>
      <c r="F223" s="40"/>
      <c r="G223" s="40"/>
      <c r="H223" s="33">
        <f>SUM(B223:G223)</f>
        <v>78850</v>
      </c>
      <c r="I223" s="48">
        <v>124950</v>
      </c>
      <c r="J223" s="170">
        <f t="shared" si="8"/>
        <v>-0.3689475790316126</v>
      </c>
    </row>
    <row r="224" spans="1:10" ht="12.75">
      <c r="A224" s="131" t="s">
        <v>200</v>
      </c>
      <c r="B224" s="90"/>
      <c r="C224" s="42"/>
      <c r="D224" s="40"/>
      <c r="E224" s="73">
        <v>2.25</v>
      </c>
      <c r="F224" s="40"/>
      <c r="G224" s="40"/>
      <c r="H224" s="62">
        <f>SUM(B224:G224)</f>
        <v>2.25</v>
      </c>
      <c r="I224" s="48">
        <v>4</v>
      </c>
      <c r="J224" s="170">
        <f t="shared" si="8"/>
        <v>-0.4375</v>
      </c>
    </row>
    <row r="225" spans="1:10" ht="12.75">
      <c r="A225" s="131" t="s">
        <v>160</v>
      </c>
      <c r="B225" s="40"/>
      <c r="C225" s="40"/>
      <c r="D225" s="40"/>
      <c r="E225" s="48">
        <f>E223/E224</f>
        <v>35044.444444444445</v>
      </c>
      <c r="F225" s="40"/>
      <c r="G225" s="40"/>
      <c r="H225" s="74">
        <f>H223/H224</f>
        <v>35044.444444444445</v>
      </c>
      <c r="I225" s="48">
        <v>34139</v>
      </c>
      <c r="J225" s="170">
        <f t="shared" si="8"/>
        <v>0.02652228959385</v>
      </c>
    </row>
    <row r="226" spans="1:10" ht="12.75">
      <c r="A226" s="131"/>
      <c r="B226" s="41"/>
      <c r="C226" s="56"/>
      <c r="D226" s="56"/>
      <c r="E226" s="56"/>
      <c r="F226" s="56"/>
      <c r="G226" s="56"/>
      <c r="H226" s="35"/>
      <c r="I226" s="48"/>
      <c r="J226" s="170"/>
    </row>
    <row r="227" spans="1:10" ht="12.75">
      <c r="A227" s="133" t="s">
        <v>134</v>
      </c>
      <c r="B227" s="41"/>
      <c r="C227" s="56"/>
      <c r="D227" s="56"/>
      <c r="E227" s="56"/>
      <c r="F227" s="56"/>
      <c r="G227" s="56"/>
      <c r="H227" s="35"/>
      <c r="I227" s="48"/>
      <c r="J227" s="170"/>
    </row>
    <row r="228" spans="1:10" ht="12.75">
      <c r="A228" s="131" t="s">
        <v>157</v>
      </c>
      <c r="B228" s="40"/>
      <c r="C228" s="91">
        <v>8000</v>
      </c>
      <c r="D228" s="40"/>
      <c r="E228" s="56">
        <v>28325</v>
      </c>
      <c r="F228" s="40">
        <v>3300</v>
      </c>
      <c r="G228" s="40"/>
      <c r="H228" s="33">
        <f>SUM(B228:G228)</f>
        <v>39625</v>
      </c>
      <c r="I228" s="48">
        <v>13700</v>
      </c>
      <c r="J228" s="170">
        <f t="shared" si="8"/>
        <v>1.8923357664233578</v>
      </c>
    </row>
    <row r="229" spans="1:10" ht="12.75">
      <c r="A229" s="131" t="s">
        <v>200</v>
      </c>
      <c r="B229" s="89"/>
      <c r="C229" s="73">
        <v>1</v>
      </c>
      <c r="D229" s="42"/>
      <c r="E229" s="73">
        <v>10.75</v>
      </c>
      <c r="F229" s="42">
        <v>0.8</v>
      </c>
      <c r="G229" s="40"/>
      <c r="H229" s="62">
        <f>SUM(B229:G229)</f>
        <v>12.55</v>
      </c>
      <c r="I229" s="71">
        <v>2.8</v>
      </c>
      <c r="J229" s="170">
        <f t="shared" si="8"/>
        <v>3.482142857142857</v>
      </c>
    </row>
    <row r="230" spans="1:10" ht="12.75">
      <c r="A230" s="131" t="s">
        <v>160</v>
      </c>
      <c r="B230" s="40"/>
      <c r="C230" s="48">
        <f>C228/C229</f>
        <v>8000</v>
      </c>
      <c r="D230" s="40"/>
      <c r="E230" s="48">
        <f>E228/E229</f>
        <v>2634.8837209302324</v>
      </c>
      <c r="F230" s="48">
        <f>F228/F229</f>
        <v>4125</v>
      </c>
      <c r="G230" s="40"/>
      <c r="H230" s="74">
        <f>H228/H229</f>
        <v>3157.3705179282865</v>
      </c>
      <c r="I230" s="48">
        <v>4893</v>
      </c>
      <c r="J230" s="170">
        <f t="shared" si="8"/>
        <v>-0.35471683672015397</v>
      </c>
    </row>
    <row r="231" spans="1:10" ht="12.75">
      <c r="A231" s="131"/>
      <c r="B231" s="41"/>
      <c r="C231" s="56"/>
      <c r="D231" s="56"/>
      <c r="E231" s="56"/>
      <c r="F231" s="56"/>
      <c r="G231" s="56"/>
      <c r="H231" s="35"/>
      <c r="I231" s="48"/>
      <c r="J231" s="170"/>
    </row>
    <row r="232" spans="1:10" ht="12.75">
      <c r="A232" s="136" t="s">
        <v>142</v>
      </c>
      <c r="B232" s="41"/>
      <c r="C232" s="56"/>
      <c r="D232" s="56"/>
      <c r="E232" s="56"/>
      <c r="F232" s="56"/>
      <c r="G232" s="56"/>
      <c r="H232" s="35"/>
      <c r="I232" s="48"/>
      <c r="J232" s="170"/>
    </row>
    <row r="233" spans="1:10" ht="12.75">
      <c r="A233" s="131" t="s">
        <v>180</v>
      </c>
      <c r="B233" s="40"/>
      <c r="C233" s="38">
        <v>416000</v>
      </c>
      <c r="D233" s="40"/>
      <c r="E233" s="56"/>
      <c r="F233" s="40"/>
      <c r="G233" s="56"/>
      <c r="H233" s="33">
        <f>SUM(B233:G233)</f>
        <v>416000</v>
      </c>
      <c r="I233" s="48">
        <v>364000</v>
      </c>
      <c r="J233" s="170">
        <f t="shared" si="8"/>
        <v>0.14285714285714285</v>
      </c>
    </row>
    <row r="234" spans="1:10" ht="12.75">
      <c r="A234" s="131" t="s">
        <v>200</v>
      </c>
      <c r="B234" s="40"/>
      <c r="C234" s="56">
        <v>52</v>
      </c>
      <c r="D234" s="40"/>
      <c r="E234" s="73"/>
      <c r="F234" s="40"/>
      <c r="G234" s="56"/>
      <c r="H234" s="33">
        <f>SUM(B234:G234)</f>
        <v>52</v>
      </c>
      <c r="I234" s="48">
        <v>14</v>
      </c>
      <c r="J234" s="170">
        <f t="shared" si="8"/>
        <v>2.7142857142857144</v>
      </c>
    </row>
    <row r="235" spans="1:10" ht="12.75">
      <c r="A235" s="131" t="s">
        <v>179</v>
      </c>
      <c r="B235" s="40"/>
      <c r="C235" s="48">
        <f>C233/C234</f>
        <v>8000</v>
      </c>
      <c r="D235" s="40"/>
      <c r="E235" s="56"/>
      <c r="F235" s="40"/>
      <c r="G235" s="56"/>
      <c r="H235" s="74">
        <f>H233/H234</f>
        <v>8000</v>
      </c>
      <c r="I235" s="48">
        <v>26000</v>
      </c>
      <c r="J235" s="170">
        <f t="shared" si="8"/>
        <v>-0.6923076923076923</v>
      </c>
    </row>
    <row r="236" spans="1:10" ht="12.75">
      <c r="A236" s="131"/>
      <c r="B236" s="41"/>
      <c r="C236" s="56"/>
      <c r="D236" s="56"/>
      <c r="E236" s="56"/>
      <c r="F236" s="56"/>
      <c r="G236" s="56"/>
      <c r="H236" s="35"/>
      <c r="I236" s="48"/>
      <c r="J236" s="170"/>
    </row>
    <row r="237" spans="1:10" ht="12.75">
      <c r="A237" s="135" t="s">
        <v>48</v>
      </c>
      <c r="B237" s="92"/>
      <c r="C237" s="92"/>
      <c r="D237" s="41"/>
      <c r="E237" s="53"/>
      <c r="F237" s="41"/>
      <c r="G237" s="41"/>
      <c r="H237" s="59"/>
      <c r="I237" s="60"/>
      <c r="J237" s="170"/>
    </row>
    <row r="238" spans="1:10" ht="12.75">
      <c r="A238" s="67" t="s">
        <v>3</v>
      </c>
      <c r="B238" s="66"/>
      <c r="C238" s="66"/>
      <c r="D238" s="33"/>
      <c r="E238" s="33"/>
      <c r="F238" s="33"/>
      <c r="G238" s="33"/>
      <c r="H238" s="67"/>
      <c r="I238" s="68"/>
      <c r="J238" s="170"/>
    </row>
    <row r="239" spans="1:10" ht="12.75">
      <c r="A239" s="131"/>
      <c r="B239" s="41"/>
      <c r="C239" s="41"/>
      <c r="D239" s="41"/>
      <c r="E239" s="41"/>
      <c r="F239" s="41"/>
      <c r="G239" s="41"/>
      <c r="H239" s="35"/>
      <c r="I239" s="48"/>
      <c r="J239" s="170"/>
    </row>
    <row r="240" spans="1:10" ht="12.75">
      <c r="A240" s="132" t="s">
        <v>49</v>
      </c>
      <c r="B240" s="56"/>
      <c r="C240" s="36"/>
      <c r="D240" s="70"/>
      <c r="E240" s="36"/>
      <c r="F240" s="70"/>
      <c r="G240" s="70"/>
      <c r="H240" s="35"/>
      <c r="I240" s="48"/>
      <c r="J240" s="170"/>
    </row>
    <row r="241" spans="1:10" ht="12.75">
      <c r="A241" s="131" t="s">
        <v>157</v>
      </c>
      <c r="B241" s="40"/>
      <c r="C241" s="56">
        <v>10000</v>
      </c>
      <c r="D241" s="56">
        <v>51000</v>
      </c>
      <c r="E241" s="56">
        <v>57750</v>
      </c>
      <c r="F241" s="56">
        <v>225000</v>
      </c>
      <c r="G241" s="56">
        <v>326000</v>
      </c>
      <c r="H241" s="33">
        <f>SUM(B241:G241)</f>
        <v>669750</v>
      </c>
      <c r="I241" s="48">
        <v>721630</v>
      </c>
      <c r="J241" s="170">
        <f t="shared" si="8"/>
        <v>-0.07189279824840986</v>
      </c>
    </row>
    <row r="242" spans="1:10" ht="12.75">
      <c r="A242" s="131" t="s">
        <v>200</v>
      </c>
      <c r="B242" s="40"/>
      <c r="C242" s="84">
        <v>1</v>
      </c>
      <c r="D242" s="72">
        <v>6.5</v>
      </c>
      <c r="E242" s="84">
        <v>5.5</v>
      </c>
      <c r="F242" s="72">
        <v>11</v>
      </c>
      <c r="G242" s="56">
        <v>32</v>
      </c>
      <c r="H242" s="88">
        <f>SUM(B242:G242)</f>
        <v>56</v>
      </c>
      <c r="I242" s="48">
        <v>47</v>
      </c>
      <c r="J242" s="170">
        <f t="shared" si="8"/>
        <v>0.19148936170212766</v>
      </c>
    </row>
    <row r="243" spans="1:10" ht="12.75">
      <c r="A243" s="131" t="s">
        <v>160</v>
      </c>
      <c r="B243" s="40"/>
      <c r="C243" s="48">
        <f>C241/C242</f>
        <v>10000</v>
      </c>
      <c r="D243" s="56">
        <f>51000/6.5</f>
        <v>7846.153846153846</v>
      </c>
      <c r="E243" s="48">
        <f>E241/E242</f>
        <v>10500</v>
      </c>
      <c r="F243" s="48">
        <f>F241/F242</f>
        <v>20454.545454545456</v>
      </c>
      <c r="G243" s="48">
        <f>G241/G242</f>
        <v>10187.5</v>
      </c>
      <c r="H243" s="74">
        <f>H241/H242</f>
        <v>11959.82142857143</v>
      </c>
      <c r="I243" s="48">
        <v>15354</v>
      </c>
      <c r="J243" s="170">
        <f t="shared" si="8"/>
        <v>-0.221061519566795</v>
      </c>
    </row>
    <row r="244" spans="1:10" ht="12.75">
      <c r="A244" s="131"/>
      <c r="B244" s="56"/>
      <c r="C244" s="56"/>
      <c r="D244" s="56"/>
      <c r="E244" s="56"/>
      <c r="F244" s="56"/>
      <c r="G244" s="56"/>
      <c r="H244" s="35"/>
      <c r="I244" s="48"/>
      <c r="J244" s="170"/>
    </row>
    <row r="245" spans="1:10" ht="12.75">
      <c r="A245" s="133" t="s">
        <v>121</v>
      </c>
      <c r="B245" s="70"/>
      <c r="C245" s="70"/>
      <c r="D245" s="70"/>
      <c r="E245" s="70"/>
      <c r="F245" s="69"/>
      <c r="G245" s="70"/>
      <c r="H245" s="35"/>
      <c r="I245" s="48"/>
      <c r="J245" s="170"/>
    </row>
    <row r="246" spans="1:10" ht="12.75">
      <c r="A246" s="131" t="s">
        <v>157</v>
      </c>
      <c r="B246" s="38">
        <v>33500</v>
      </c>
      <c r="C246" s="38">
        <v>30000</v>
      </c>
      <c r="D246" s="38">
        <v>37500</v>
      </c>
      <c r="E246" s="38">
        <v>131500</v>
      </c>
      <c r="F246" s="38">
        <v>9000</v>
      </c>
      <c r="G246" s="38">
        <v>127100</v>
      </c>
      <c r="H246" s="33">
        <f>SUM(B246:G246)</f>
        <v>368600</v>
      </c>
      <c r="I246" s="48">
        <v>343920</v>
      </c>
      <c r="J246" s="170">
        <f t="shared" si="8"/>
        <v>0.07176087462200512</v>
      </c>
    </row>
    <row r="247" spans="1:10" ht="12.75">
      <c r="A247" s="131" t="s">
        <v>200</v>
      </c>
      <c r="B247" s="56">
        <v>10</v>
      </c>
      <c r="C247" s="56">
        <v>3</v>
      </c>
      <c r="D247" s="72">
        <v>5.5</v>
      </c>
      <c r="E247" s="56">
        <v>23</v>
      </c>
      <c r="F247" s="72">
        <v>1</v>
      </c>
      <c r="G247" s="72">
        <v>14</v>
      </c>
      <c r="H247" s="88">
        <f>SUM(B247:G247)</f>
        <v>56.5</v>
      </c>
      <c r="I247" s="71">
        <v>63</v>
      </c>
      <c r="J247" s="170">
        <f t="shared" si="8"/>
        <v>-0.10317460317460317</v>
      </c>
    </row>
    <row r="248" spans="1:10" ht="12.75">
      <c r="A248" s="131" t="s">
        <v>160</v>
      </c>
      <c r="B248" s="48">
        <f aca="true" t="shared" si="9" ref="B248:G248">B246/B247</f>
        <v>3350</v>
      </c>
      <c r="C248" s="48">
        <f t="shared" si="9"/>
        <v>10000</v>
      </c>
      <c r="D248" s="48">
        <f t="shared" si="9"/>
        <v>6818.181818181818</v>
      </c>
      <c r="E248" s="48">
        <f t="shared" si="9"/>
        <v>5717.391304347826</v>
      </c>
      <c r="F248" s="48">
        <f t="shared" si="9"/>
        <v>9000</v>
      </c>
      <c r="G248" s="48">
        <f t="shared" si="9"/>
        <v>9078.57142857143</v>
      </c>
      <c r="H248" s="74">
        <f>H246/H247</f>
        <v>6523.8938053097345</v>
      </c>
      <c r="I248" s="48">
        <v>9553</v>
      </c>
      <c r="J248" s="170">
        <f t="shared" si="8"/>
        <v>-0.3170842871025087</v>
      </c>
    </row>
    <row r="249" spans="1:10" ht="12.75">
      <c r="A249" s="131"/>
      <c r="B249" s="56"/>
      <c r="C249" s="56"/>
      <c r="D249" s="56"/>
      <c r="E249" s="56"/>
      <c r="F249" s="56"/>
      <c r="G249" s="56"/>
      <c r="H249" s="35"/>
      <c r="I249" s="48"/>
      <c r="J249" s="170"/>
    </row>
    <row r="250" spans="1:10" ht="12.75">
      <c r="A250" s="133"/>
      <c r="B250" s="38"/>
      <c r="C250" s="38"/>
      <c r="D250" s="56"/>
      <c r="E250" s="56"/>
      <c r="F250" s="70"/>
      <c r="G250" s="70"/>
      <c r="H250" s="35"/>
      <c r="I250" s="48"/>
      <c r="J250" s="170"/>
    </row>
    <row r="251" spans="1:10" ht="12.75">
      <c r="A251" s="133" t="s">
        <v>188</v>
      </c>
      <c r="B251" s="38"/>
      <c r="C251" s="38"/>
      <c r="D251" s="56"/>
      <c r="E251" s="56"/>
      <c r="F251" s="70"/>
      <c r="G251" s="70"/>
      <c r="H251" s="35"/>
      <c r="I251" s="48"/>
      <c r="J251" s="170"/>
    </row>
    <row r="252" spans="1:10" ht="12.75">
      <c r="A252" s="131" t="s">
        <v>157</v>
      </c>
      <c r="B252" s="40"/>
      <c r="C252" s="38"/>
      <c r="D252" s="40"/>
      <c r="E252" s="40"/>
      <c r="F252" s="38">
        <v>42013</v>
      </c>
      <c r="G252" s="40">
        <v>50250</v>
      </c>
      <c r="H252" s="33">
        <f>SUM(B252:G252)</f>
        <v>92263</v>
      </c>
      <c r="I252" s="48">
        <v>34000</v>
      </c>
      <c r="J252" s="170">
        <f t="shared" si="8"/>
        <v>1.7136176470588236</v>
      </c>
    </row>
    <row r="253" spans="1:10" ht="12.75">
      <c r="A253" s="131" t="s">
        <v>200</v>
      </c>
      <c r="B253" s="42"/>
      <c r="C253" s="38"/>
      <c r="D253" s="40"/>
      <c r="E253" s="93"/>
      <c r="F253" s="73">
        <v>4.8</v>
      </c>
      <c r="G253" s="40">
        <v>11</v>
      </c>
      <c r="H253" s="88">
        <f>SUM(B253:G253)</f>
        <v>15.8</v>
      </c>
      <c r="I253" s="48">
        <v>7</v>
      </c>
      <c r="J253" s="170">
        <f t="shared" si="8"/>
        <v>1.2571428571428573</v>
      </c>
    </row>
    <row r="254" spans="1:10" ht="12.75">
      <c r="A254" s="131" t="s">
        <v>160</v>
      </c>
      <c r="B254" s="40"/>
      <c r="C254" s="38"/>
      <c r="D254" s="40"/>
      <c r="E254" s="40"/>
      <c r="F254" s="48">
        <f>F252/F253</f>
        <v>8752.708333333334</v>
      </c>
      <c r="G254" s="48">
        <f>G252/G253</f>
        <v>4568.181818181818</v>
      </c>
      <c r="H254" s="74">
        <f>H252/H253</f>
        <v>5839.430379746836</v>
      </c>
      <c r="I254" s="48">
        <v>4857</v>
      </c>
      <c r="J254" s="170">
        <f t="shared" si="8"/>
        <v>0.20227102733103472</v>
      </c>
    </row>
    <row r="255" spans="1:10" ht="12.75">
      <c r="A255" s="131"/>
      <c r="B255" s="56"/>
      <c r="C255" s="56"/>
      <c r="D255" s="56"/>
      <c r="E255" s="56"/>
      <c r="F255" s="56"/>
      <c r="G255" s="56"/>
      <c r="H255" s="35"/>
      <c r="I255" s="48"/>
      <c r="J255" s="170"/>
    </row>
    <row r="256" spans="1:10" ht="12.75">
      <c r="A256" s="103" t="s">
        <v>145</v>
      </c>
      <c r="B256" s="94"/>
      <c r="C256" s="94"/>
      <c r="D256" s="56"/>
      <c r="E256" s="56"/>
      <c r="F256" s="56"/>
      <c r="G256" s="56"/>
      <c r="H256" s="35"/>
      <c r="I256" s="48"/>
      <c r="J256" s="170"/>
    </row>
    <row r="257" spans="1:10" ht="12.75">
      <c r="A257" s="137" t="s">
        <v>157</v>
      </c>
      <c r="B257" s="94">
        <v>51500</v>
      </c>
      <c r="C257" s="94">
        <v>25000</v>
      </c>
      <c r="D257" s="40"/>
      <c r="E257" s="56">
        <v>199500</v>
      </c>
      <c r="F257" s="40"/>
      <c r="G257" s="40"/>
      <c r="H257" s="33">
        <f>SUM(B257:G257)</f>
        <v>276000</v>
      </c>
      <c r="I257" s="48">
        <v>20000</v>
      </c>
      <c r="J257" s="170">
        <f t="shared" si="8"/>
        <v>12.8</v>
      </c>
    </row>
    <row r="258" spans="1:10" ht="12.75">
      <c r="A258" s="131" t="s">
        <v>200</v>
      </c>
      <c r="B258" s="95">
        <v>9.5</v>
      </c>
      <c r="C258" s="95">
        <v>3</v>
      </c>
      <c r="D258" s="40"/>
      <c r="E258" s="56">
        <v>19</v>
      </c>
      <c r="F258" s="40"/>
      <c r="G258" s="40"/>
      <c r="H258" s="33">
        <f>SUM(B258:G258)</f>
        <v>31.5</v>
      </c>
      <c r="I258" s="48">
        <v>2</v>
      </c>
      <c r="J258" s="170">
        <f t="shared" si="8"/>
        <v>14.75</v>
      </c>
    </row>
    <row r="259" spans="1:10" ht="12.75">
      <c r="A259" s="131" t="s">
        <v>160</v>
      </c>
      <c r="B259" s="48">
        <f>B257/B258</f>
        <v>5421.0526315789475</v>
      </c>
      <c r="C259" s="48">
        <f>C257/C258</f>
        <v>8333.333333333334</v>
      </c>
      <c r="D259" s="40"/>
      <c r="E259" s="48">
        <f>E257/E258</f>
        <v>10500</v>
      </c>
      <c r="F259" s="40"/>
      <c r="G259" s="40"/>
      <c r="H259" s="74">
        <f>H257/H258</f>
        <v>8761.904761904761</v>
      </c>
      <c r="I259" s="48">
        <v>10000</v>
      </c>
      <c r="J259" s="170">
        <f t="shared" si="8"/>
        <v>-0.12380952380952386</v>
      </c>
    </row>
    <row r="260" spans="1:10" ht="12.75">
      <c r="A260" s="137"/>
      <c r="B260" s="94"/>
      <c r="C260" s="94"/>
      <c r="D260" s="96"/>
      <c r="E260" s="56"/>
      <c r="F260" s="56"/>
      <c r="G260" s="56"/>
      <c r="H260" s="35"/>
      <c r="I260" s="48"/>
      <c r="J260" s="170"/>
    </row>
    <row r="261" spans="1:10" ht="12.75">
      <c r="A261" s="133" t="s">
        <v>50</v>
      </c>
      <c r="B261" s="70"/>
      <c r="C261" s="70"/>
      <c r="D261" s="70"/>
      <c r="E261" s="70"/>
      <c r="F261" s="70"/>
      <c r="G261" s="70"/>
      <c r="H261" s="35"/>
      <c r="I261" s="48"/>
      <c r="J261" s="170"/>
    </row>
    <row r="262" spans="1:10" ht="12.75">
      <c r="A262" s="131" t="s">
        <v>157</v>
      </c>
      <c r="B262" s="38">
        <v>25000</v>
      </c>
      <c r="C262" s="38"/>
      <c r="D262" s="38">
        <v>30250</v>
      </c>
      <c r="E262" s="97">
        <v>59400</v>
      </c>
      <c r="F262" s="38">
        <v>24000</v>
      </c>
      <c r="G262" s="97"/>
      <c r="H262" s="33">
        <f>SUM(B262:G262)</f>
        <v>138650</v>
      </c>
      <c r="I262" s="48">
        <v>50750</v>
      </c>
      <c r="J262" s="170">
        <f t="shared" si="8"/>
        <v>1.7320197044334975</v>
      </c>
    </row>
    <row r="263" spans="1:10" ht="12.75">
      <c r="A263" s="131" t="s">
        <v>200</v>
      </c>
      <c r="B263" s="72">
        <v>2.5</v>
      </c>
      <c r="C263" s="72"/>
      <c r="D263" s="72">
        <v>5</v>
      </c>
      <c r="E263" s="72">
        <v>6</v>
      </c>
      <c r="F263" s="72">
        <v>3</v>
      </c>
      <c r="G263" s="56"/>
      <c r="H263" s="88">
        <f>SUM(B263:G263)</f>
        <v>16.5</v>
      </c>
      <c r="I263" s="71">
        <v>6.5</v>
      </c>
      <c r="J263" s="170">
        <f t="shared" si="8"/>
        <v>1.5384615384615385</v>
      </c>
    </row>
    <row r="264" spans="1:10" ht="12.75">
      <c r="A264" s="131" t="s">
        <v>160</v>
      </c>
      <c r="B264" s="48">
        <f>SUM(B262/B263)</f>
        <v>10000</v>
      </c>
      <c r="C264" s="56"/>
      <c r="D264" s="48">
        <f>D262/D263</f>
        <v>6050</v>
      </c>
      <c r="E264" s="48">
        <f>E262/E263</f>
        <v>9900</v>
      </c>
      <c r="F264" s="48">
        <v>8000</v>
      </c>
      <c r="G264" s="56"/>
      <c r="H264" s="74">
        <f>H262/H263</f>
        <v>8403.030303030304</v>
      </c>
      <c r="I264" s="48">
        <f>I262/I263</f>
        <v>7807.692307692308</v>
      </c>
      <c r="J264" s="170">
        <f t="shared" si="8"/>
        <v>0.0762501865950143</v>
      </c>
    </row>
    <row r="265" spans="1:10" ht="12.75">
      <c r="A265" s="131"/>
      <c r="B265" s="56"/>
      <c r="C265" s="56"/>
      <c r="D265" s="56"/>
      <c r="E265" s="56"/>
      <c r="F265" s="56"/>
      <c r="G265" s="56"/>
      <c r="H265" s="35"/>
      <c r="I265" s="48"/>
      <c r="J265" s="170"/>
    </row>
    <row r="266" spans="1:10" ht="12.75">
      <c r="A266" s="133" t="s">
        <v>51</v>
      </c>
      <c r="B266" s="56"/>
      <c r="C266" s="70"/>
      <c r="D266" s="70"/>
      <c r="E266" s="70"/>
      <c r="F266" s="70"/>
      <c r="G266" s="70"/>
      <c r="H266" s="35"/>
      <c r="I266" s="48"/>
      <c r="J266" s="170"/>
    </row>
    <row r="267" spans="1:10" ht="12.75">
      <c r="A267" s="131" t="s">
        <v>157</v>
      </c>
      <c r="B267" s="40"/>
      <c r="C267" s="38"/>
      <c r="D267" s="38"/>
      <c r="E267" s="97">
        <v>32250</v>
      </c>
      <c r="F267" s="38">
        <v>13000</v>
      </c>
      <c r="G267" s="38">
        <v>154800</v>
      </c>
      <c r="H267" s="33">
        <f>SUM(B267:G267)</f>
        <v>200050</v>
      </c>
      <c r="I267" s="48">
        <v>243900</v>
      </c>
      <c r="J267" s="170">
        <f t="shared" si="8"/>
        <v>-0.1797867978679787</v>
      </c>
    </row>
    <row r="268" spans="1:10" ht="12.75">
      <c r="A268" s="131" t="s">
        <v>200</v>
      </c>
      <c r="B268" s="40"/>
      <c r="C268" s="56"/>
      <c r="D268" s="72"/>
      <c r="E268" s="73">
        <v>6</v>
      </c>
      <c r="F268" s="73">
        <v>1.3</v>
      </c>
      <c r="G268" s="72">
        <v>15</v>
      </c>
      <c r="H268" s="62">
        <f>SUM(B268:G268)</f>
        <v>22.3</v>
      </c>
      <c r="I268" s="48">
        <v>24</v>
      </c>
      <c r="J268" s="170">
        <f t="shared" si="8"/>
        <v>-0.0708333333333333</v>
      </c>
    </row>
    <row r="269" spans="1:10" ht="12.75">
      <c r="A269" s="131" t="s">
        <v>160</v>
      </c>
      <c r="B269" s="40"/>
      <c r="C269" s="56"/>
      <c r="D269" s="56"/>
      <c r="E269" s="48">
        <f>E267/E268</f>
        <v>5375</v>
      </c>
      <c r="F269" s="48">
        <f>F267/F268</f>
        <v>10000</v>
      </c>
      <c r="G269" s="48">
        <f>G267/G268</f>
        <v>10320</v>
      </c>
      <c r="H269" s="74">
        <f>H267/H268</f>
        <v>8970.852017937219</v>
      </c>
      <c r="I269" s="48">
        <f>I267/I268</f>
        <v>10162.5</v>
      </c>
      <c r="J269" s="170">
        <f t="shared" si="8"/>
        <v>-0.11725933402831794</v>
      </c>
    </row>
    <row r="270" spans="1:10" ht="12.75">
      <c r="A270" s="131"/>
      <c r="B270" s="56"/>
      <c r="C270" s="56"/>
      <c r="D270" s="56"/>
      <c r="E270" s="56"/>
      <c r="F270" s="56"/>
      <c r="G270" s="56"/>
      <c r="H270" s="35"/>
      <c r="I270" s="48"/>
      <c r="J270" s="170"/>
    </row>
    <row r="271" spans="1:10" ht="12.75">
      <c r="A271" s="133" t="s">
        <v>52</v>
      </c>
      <c r="B271" s="56"/>
      <c r="C271" s="70"/>
      <c r="D271" s="70"/>
      <c r="E271" s="70"/>
      <c r="F271" s="70"/>
      <c r="G271" s="36"/>
      <c r="H271" s="35"/>
      <c r="I271" s="48"/>
      <c r="J271" s="170"/>
    </row>
    <row r="272" spans="1:10" ht="12.75">
      <c r="A272" s="131" t="s">
        <v>157</v>
      </c>
      <c r="B272" s="40"/>
      <c r="C272" s="40"/>
      <c r="D272" s="38"/>
      <c r="E272" s="40"/>
      <c r="F272" s="38">
        <v>5300</v>
      </c>
      <c r="G272" s="38">
        <v>157000</v>
      </c>
      <c r="H272" s="33">
        <f>SUM(B272:G272)</f>
        <v>162300</v>
      </c>
      <c r="I272" s="48">
        <v>263392</v>
      </c>
      <c r="J272" s="170">
        <f t="shared" si="8"/>
        <v>-0.3838081642570769</v>
      </c>
    </row>
    <row r="273" spans="1:10" ht="12.75">
      <c r="A273" s="131" t="s">
        <v>200</v>
      </c>
      <c r="B273" s="40"/>
      <c r="C273" s="40"/>
      <c r="D273" s="72"/>
      <c r="E273" s="90"/>
      <c r="F273" s="73">
        <v>0.6</v>
      </c>
      <c r="G273" s="98">
        <v>21</v>
      </c>
      <c r="H273" s="88">
        <f>SUM(B273:G273)</f>
        <v>21.6</v>
      </c>
      <c r="I273" s="71">
        <v>25.5</v>
      </c>
      <c r="J273" s="170">
        <f t="shared" si="8"/>
        <v>-0.1529411764705882</v>
      </c>
    </row>
    <row r="274" spans="1:10" ht="12.75">
      <c r="A274" s="131" t="s">
        <v>160</v>
      </c>
      <c r="B274" s="40"/>
      <c r="C274" s="40"/>
      <c r="D274" s="56"/>
      <c r="E274" s="40"/>
      <c r="F274" s="48">
        <f>F272/F273</f>
        <v>8833.333333333334</v>
      </c>
      <c r="G274" s="48">
        <f>G272/G273</f>
        <v>7476.190476190476</v>
      </c>
      <c r="H274" s="74">
        <f>H272/H273</f>
        <v>7513.888888888889</v>
      </c>
      <c r="I274" s="48">
        <v>10329</v>
      </c>
      <c r="J274" s="170">
        <f t="shared" si="8"/>
        <v>-0.2725444003399275</v>
      </c>
    </row>
    <row r="275" spans="1:10" ht="12.75">
      <c r="A275" s="131"/>
      <c r="B275" s="56"/>
      <c r="C275" s="56"/>
      <c r="D275" s="56"/>
      <c r="E275" s="56"/>
      <c r="F275" s="56"/>
      <c r="G275" s="56"/>
      <c r="H275" s="99"/>
      <c r="I275" s="100"/>
      <c r="J275" s="170"/>
    </row>
    <row r="276" spans="1:10" ht="12.75">
      <c r="A276" s="131"/>
      <c r="B276" s="56"/>
      <c r="C276" s="56"/>
      <c r="D276" s="56"/>
      <c r="E276" s="56"/>
      <c r="F276" s="56"/>
      <c r="G276" s="56"/>
      <c r="H276" s="99"/>
      <c r="I276" s="100"/>
      <c r="J276" s="170"/>
    </row>
    <row r="277" spans="1:10" ht="12.75">
      <c r="A277" s="131"/>
      <c r="B277" s="56"/>
      <c r="C277" s="56"/>
      <c r="D277" s="56"/>
      <c r="E277" s="56"/>
      <c r="F277" s="56"/>
      <c r="G277" s="56"/>
      <c r="H277" s="99"/>
      <c r="I277" s="100"/>
      <c r="J277" s="170"/>
    </row>
    <row r="278" spans="1:10" ht="12.75">
      <c r="A278" s="135" t="s">
        <v>53</v>
      </c>
      <c r="B278" s="92"/>
      <c r="C278" s="92"/>
      <c r="D278" s="41"/>
      <c r="E278" s="38"/>
      <c r="F278" s="41"/>
      <c r="G278" s="41"/>
      <c r="H278" s="54" t="s">
        <v>126</v>
      </c>
      <c r="I278" s="55" t="s">
        <v>126</v>
      </c>
      <c r="J278" s="170"/>
    </row>
    <row r="279" spans="1:10" ht="12.75">
      <c r="A279" s="67" t="s">
        <v>3</v>
      </c>
      <c r="B279" s="110" t="s">
        <v>4</v>
      </c>
      <c r="C279" s="110" t="s">
        <v>5</v>
      </c>
      <c r="D279" s="110" t="s">
        <v>6</v>
      </c>
      <c r="E279" s="110" t="s">
        <v>7</v>
      </c>
      <c r="F279" s="110" t="s">
        <v>8</v>
      </c>
      <c r="G279" s="110" t="s">
        <v>9</v>
      </c>
      <c r="H279" s="180">
        <v>2008</v>
      </c>
      <c r="I279" s="181">
        <v>2007</v>
      </c>
      <c r="J279" s="170"/>
    </row>
    <row r="280" spans="1:10" ht="12.75">
      <c r="A280" s="67"/>
      <c r="B280" s="66"/>
      <c r="C280" s="66"/>
      <c r="D280" s="33"/>
      <c r="E280" s="33"/>
      <c r="F280" s="33"/>
      <c r="G280" s="33"/>
      <c r="H280" s="67"/>
      <c r="I280" s="68"/>
      <c r="J280" s="170"/>
    </row>
    <row r="281" spans="1:10" ht="12.75">
      <c r="A281" s="103" t="s">
        <v>197</v>
      </c>
      <c r="B281" s="101"/>
      <c r="C281" s="101"/>
      <c r="D281" s="102"/>
      <c r="E281" s="102"/>
      <c r="F281" s="102"/>
      <c r="G281" s="102"/>
      <c r="H281" s="103"/>
      <c r="I281" s="104"/>
      <c r="J281" s="170"/>
    </row>
    <row r="282" spans="1:10" ht="12.75">
      <c r="A282" s="130" t="s">
        <v>198</v>
      </c>
      <c r="B282" s="66"/>
      <c r="C282" s="66"/>
      <c r="D282" s="33"/>
      <c r="E282" s="33"/>
      <c r="F282" s="41">
        <v>5866265</v>
      </c>
      <c r="G282" s="33"/>
      <c r="H282" s="33">
        <f>SUM(B282:G282)</f>
        <v>5866265</v>
      </c>
      <c r="I282" s="68">
        <v>5411020</v>
      </c>
      <c r="J282" s="170">
        <f>(H282-I282)/I282</f>
        <v>0.08413293611925293</v>
      </c>
    </row>
    <row r="283" spans="1:10" ht="12.75">
      <c r="A283" s="130" t="s">
        <v>199</v>
      </c>
      <c r="B283" s="66"/>
      <c r="C283" s="66"/>
      <c r="D283" s="33"/>
      <c r="E283" s="33"/>
      <c r="F283" s="41">
        <v>1493186</v>
      </c>
      <c r="G283" s="33"/>
      <c r="H283" s="33">
        <f>SUM(B283:G283)</f>
        <v>1493186</v>
      </c>
      <c r="I283" s="68">
        <v>1571196</v>
      </c>
      <c r="J283" s="170">
        <f>(H283-I283)/I283</f>
        <v>-0.04965007548389889</v>
      </c>
    </row>
    <row r="284" spans="1:10" ht="12.75">
      <c r="A284" s="133" t="s">
        <v>166</v>
      </c>
      <c r="B284" s="41"/>
      <c r="C284" s="41"/>
      <c r="D284" s="41"/>
      <c r="E284" s="41"/>
      <c r="F284" s="41"/>
      <c r="G284" s="41"/>
      <c r="H284" s="67"/>
      <c r="I284" s="68"/>
      <c r="J284" s="170"/>
    </row>
    <row r="285" spans="1:10" ht="12.75">
      <c r="A285" s="130" t="s">
        <v>108</v>
      </c>
      <c r="B285" s="38"/>
      <c r="C285" s="56"/>
      <c r="D285" s="38"/>
      <c r="E285" s="38"/>
      <c r="F285" s="38"/>
      <c r="G285" s="38"/>
      <c r="H285" s="67"/>
      <c r="I285" s="68"/>
      <c r="J285" s="170"/>
    </row>
    <row r="286" spans="1:10" ht="12.75">
      <c r="A286" s="131" t="s">
        <v>54</v>
      </c>
      <c r="B286" s="40"/>
      <c r="C286" s="40"/>
      <c r="D286" s="40"/>
      <c r="E286" s="40"/>
      <c r="F286" s="105">
        <v>5661295</v>
      </c>
      <c r="G286" s="40"/>
      <c r="H286" s="33">
        <f>SUM(B286:G286)</f>
        <v>5661295</v>
      </c>
      <c r="I286" s="68">
        <v>5221204</v>
      </c>
      <c r="J286" s="170">
        <f>(H286-I286)/I286</f>
        <v>0.08428917927742337</v>
      </c>
    </row>
    <row r="287" spans="1:10" ht="12.75">
      <c r="A287" s="131" t="s">
        <v>19</v>
      </c>
      <c r="B287" s="40"/>
      <c r="C287" s="40"/>
      <c r="D287" s="40"/>
      <c r="E287" s="40"/>
      <c r="F287" s="56">
        <v>39361</v>
      </c>
      <c r="G287" s="40"/>
      <c r="H287" s="33">
        <f>SUM(B287:G287)</f>
        <v>39361</v>
      </c>
      <c r="I287" s="68">
        <v>39361</v>
      </c>
      <c r="J287" s="170">
        <f>(H287-I287)/I287</f>
        <v>0</v>
      </c>
    </row>
    <row r="288" spans="1:10" ht="12.75">
      <c r="A288" s="131" t="s">
        <v>107</v>
      </c>
      <c r="B288" s="56"/>
      <c r="C288" s="70"/>
      <c r="D288" s="56"/>
      <c r="E288" s="70"/>
      <c r="F288" s="56"/>
      <c r="G288" s="56"/>
      <c r="H288" s="67"/>
      <c r="I288" s="68"/>
      <c r="J288" s="170"/>
    </row>
    <row r="289" spans="1:10" ht="12.75">
      <c r="A289" s="130" t="s">
        <v>109</v>
      </c>
      <c r="B289" s="38"/>
      <c r="C289" s="38"/>
      <c r="D289" s="38"/>
      <c r="E289" s="38"/>
      <c r="F289" s="38"/>
      <c r="G289" s="38"/>
      <c r="H289" s="67"/>
      <c r="I289" s="68"/>
      <c r="J289" s="170"/>
    </row>
    <row r="290" spans="1:10" ht="12.75">
      <c r="A290" s="131" t="s">
        <v>55</v>
      </c>
      <c r="B290" s="40"/>
      <c r="C290" s="40"/>
      <c r="D290" s="40"/>
      <c r="E290" s="40"/>
      <c r="F290" s="56">
        <v>1440893</v>
      </c>
      <c r="G290" s="40"/>
      <c r="H290" s="33">
        <f>SUM(B290:G290)</f>
        <v>1440893</v>
      </c>
      <c r="I290" s="68">
        <v>1504894</v>
      </c>
      <c r="J290" s="170">
        <f>(H290-I290)/I290</f>
        <v>-0.042528576763546135</v>
      </c>
    </row>
    <row r="291" spans="1:10" ht="12.75">
      <c r="A291" s="131" t="s">
        <v>28</v>
      </c>
      <c r="B291" s="40"/>
      <c r="C291" s="40"/>
      <c r="D291" s="40"/>
      <c r="E291" s="40"/>
      <c r="F291" s="56">
        <v>6769</v>
      </c>
      <c r="G291" s="40"/>
      <c r="H291" s="33">
        <f>SUM(B291:G291)</f>
        <v>6769</v>
      </c>
      <c r="I291" s="68">
        <v>6769</v>
      </c>
      <c r="J291" s="170">
        <f>(H291-I291)/I291</f>
        <v>0</v>
      </c>
    </row>
    <row r="292" spans="1:10" ht="12.75">
      <c r="A292" s="131" t="s">
        <v>110</v>
      </c>
      <c r="B292" s="56"/>
      <c r="C292" s="56"/>
      <c r="D292" s="56"/>
      <c r="E292" s="56"/>
      <c r="F292" s="56"/>
      <c r="G292" s="56"/>
      <c r="H292" s="70"/>
      <c r="I292" s="56"/>
      <c r="J292" s="170"/>
    </row>
    <row r="293" spans="1:10" ht="12.75">
      <c r="A293" s="133" t="s">
        <v>168</v>
      </c>
      <c r="B293" s="56"/>
      <c r="C293" s="56"/>
      <c r="D293" s="56"/>
      <c r="E293" s="56"/>
      <c r="F293" s="56"/>
      <c r="G293" s="56"/>
      <c r="H293" s="70"/>
      <c r="I293" s="56"/>
      <c r="J293" s="170"/>
    </row>
    <row r="294" spans="1:10" ht="12.75">
      <c r="A294" s="131" t="s">
        <v>150</v>
      </c>
      <c r="B294" s="56"/>
      <c r="C294" s="56"/>
      <c r="D294" s="56"/>
      <c r="E294" s="56"/>
      <c r="F294" s="56"/>
      <c r="G294" s="56"/>
      <c r="H294" s="67"/>
      <c r="I294" s="68"/>
      <c r="J294" s="170"/>
    </row>
    <row r="295" spans="1:10" ht="12.75">
      <c r="A295" s="131" t="s">
        <v>151</v>
      </c>
      <c r="B295" s="56"/>
      <c r="C295" s="56"/>
      <c r="D295" s="56"/>
      <c r="E295" s="56"/>
      <c r="F295" s="56"/>
      <c r="G295" s="56"/>
      <c r="H295" s="67"/>
      <c r="I295" s="68"/>
      <c r="J295" s="170"/>
    </row>
    <row r="296" spans="1:10" ht="12.75">
      <c r="A296" s="131"/>
      <c r="B296" s="56"/>
      <c r="C296" s="56"/>
      <c r="D296" s="56"/>
      <c r="E296" s="56"/>
      <c r="F296" s="56"/>
      <c r="G296" s="56"/>
      <c r="H296" s="67"/>
      <c r="I296" s="68"/>
      <c r="J296" s="170"/>
    </row>
    <row r="297" spans="1:10" ht="12.75">
      <c r="A297" s="133" t="s">
        <v>159</v>
      </c>
      <c r="B297" s="56"/>
      <c r="C297" s="56"/>
      <c r="D297" s="56"/>
      <c r="E297" s="56"/>
      <c r="F297" s="56"/>
      <c r="G297" s="56"/>
      <c r="H297" s="67"/>
      <c r="I297" s="68"/>
      <c r="J297" s="170"/>
    </row>
    <row r="298" spans="1:10" ht="12.75">
      <c r="A298" s="133" t="s">
        <v>154</v>
      </c>
      <c r="B298" s="56"/>
      <c r="C298" s="56">
        <v>97200</v>
      </c>
      <c r="D298" s="56"/>
      <c r="E298" s="56"/>
      <c r="F298" s="56"/>
      <c r="G298" s="56"/>
      <c r="H298" s="33">
        <f>SUM(B298:G298)</f>
        <v>97200</v>
      </c>
      <c r="I298" s="68">
        <v>135000</v>
      </c>
      <c r="J298" s="170">
        <f>(H298-I298)/I298</f>
        <v>-0.28</v>
      </c>
    </row>
    <row r="299" spans="1:10" ht="12.75">
      <c r="A299" s="133" t="s">
        <v>169</v>
      </c>
      <c r="B299" s="56"/>
      <c r="C299" s="56"/>
      <c r="D299" s="56"/>
      <c r="E299" s="56"/>
      <c r="F299" s="56"/>
      <c r="G299" s="56"/>
      <c r="H299" s="67"/>
      <c r="I299" s="68"/>
      <c r="J299" s="170"/>
    </row>
    <row r="300" spans="1:10" ht="12.75">
      <c r="A300" s="131" t="s">
        <v>155</v>
      </c>
      <c r="B300" s="56"/>
      <c r="C300" s="56"/>
      <c r="D300" s="56"/>
      <c r="E300" s="56"/>
      <c r="F300" s="56"/>
      <c r="G300" s="56"/>
      <c r="H300" s="67"/>
      <c r="I300" s="68"/>
      <c r="J300" s="170"/>
    </row>
    <row r="301" spans="1:10" ht="12.75">
      <c r="A301" s="131" t="s">
        <v>103</v>
      </c>
      <c r="B301" s="56"/>
      <c r="C301" s="56">
        <v>25</v>
      </c>
      <c r="D301" s="56"/>
      <c r="E301" s="56"/>
      <c r="F301" s="56"/>
      <c r="G301" s="56"/>
      <c r="H301" s="33">
        <f>SUM(B301:G301)</f>
        <v>25</v>
      </c>
      <c r="I301" s="68">
        <v>10</v>
      </c>
      <c r="J301" s="170">
        <f>(H301-I301)/I301</f>
        <v>1.5</v>
      </c>
    </row>
    <row r="302" spans="1:10" ht="12.75">
      <c r="A302" s="131" t="s">
        <v>160</v>
      </c>
      <c r="B302" s="56"/>
      <c r="C302" s="56">
        <v>3888</v>
      </c>
      <c r="D302" s="56"/>
      <c r="E302" s="56"/>
      <c r="F302" s="56"/>
      <c r="G302" s="56"/>
      <c r="H302" s="33">
        <f>SUM(B302:G302)</f>
        <v>3888</v>
      </c>
      <c r="I302" s="68"/>
      <c r="J302" s="170"/>
    </row>
    <row r="303" spans="1:10" ht="12.75">
      <c r="A303" s="131"/>
      <c r="B303" s="56"/>
      <c r="C303" s="56"/>
      <c r="D303" s="56"/>
      <c r="E303" s="56"/>
      <c r="F303" s="56"/>
      <c r="G303" s="56"/>
      <c r="H303" s="67"/>
      <c r="I303" s="68"/>
      <c r="J303" s="170"/>
    </row>
    <row r="304" spans="1:10" ht="12.75">
      <c r="A304" s="133" t="s">
        <v>206</v>
      </c>
      <c r="B304" s="56"/>
      <c r="C304" s="56"/>
      <c r="D304" s="56"/>
      <c r="E304" s="56"/>
      <c r="F304" s="56">
        <v>3750593</v>
      </c>
      <c r="G304" s="56"/>
      <c r="H304" s="33">
        <f>SUM(B304:G304)</f>
        <v>3750593</v>
      </c>
      <c r="I304" s="68">
        <v>3416776</v>
      </c>
      <c r="J304" s="170">
        <f>(H304-I304)/I304</f>
        <v>0.09769941020423932</v>
      </c>
    </row>
    <row r="305" spans="1:10" ht="12.75">
      <c r="A305" s="133" t="s">
        <v>205</v>
      </c>
      <c r="B305" s="56"/>
      <c r="C305" s="56"/>
      <c r="D305" s="56"/>
      <c r="E305" s="56"/>
      <c r="F305" s="56"/>
      <c r="G305" s="56"/>
      <c r="H305" s="33"/>
      <c r="I305" s="68">
        <v>4193725</v>
      </c>
      <c r="J305" s="170">
        <f>(H305-I305)/I305</f>
        <v>-1</v>
      </c>
    </row>
    <row r="306" spans="1:10" ht="12.75">
      <c r="A306" s="131" t="s">
        <v>56</v>
      </c>
      <c r="B306" s="56"/>
      <c r="C306" s="56"/>
      <c r="D306" s="49"/>
      <c r="E306" s="56"/>
      <c r="F306" s="56"/>
      <c r="G306" s="56"/>
      <c r="H306" s="67"/>
      <c r="I306" s="68"/>
      <c r="J306" s="170"/>
    </row>
    <row r="307" spans="1:10" ht="12.75">
      <c r="A307" s="131" t="s">
        <v>57</v>
      </c>
      <c r="B307" s="56"/>
      <c r="C307" s="56"/>
      <c r="D307" s="56"/>
      <c r="E307" s="56"/>
      <c r="F307" s="56"/>
      <c r="G307" s="56"/>
      <c r="H307" s="67"/>
      <c r="I307" s="68"/>
      <c r="J307" s="170"/>
    </row>
    <row r="308" spans="1:10" ht="12.75">
      <c r="A308" s="131" t="s">
        <v>91</v>
      </c>
      <c r="B308" s="56"/>
      <c r="C308" s="56"/>
      <c r="D308" s="70"/>
      <c r="E308" s="56"/>
      <c r="F308" s="56"/>
      <c r="G308" s="56"/>
      <c r="H308" s="67"/>
      <c r="I308" s="68"/>
      <c r="J308" s="170"/>
    </row>
    <row r="309" spans="1:10" ht="12.75">
      <c r="A309" s="131" t="s">
        <v>152</v>
      </c>
      <c r="B309" s="56"/>
      <c r="C309" s="56"/>
      <c r="D309" s="56"/>
      <c r="E309" s="56"/>
      <c r="F309" s="56"/>
      <c r="G309" s="72"/>
      <c r="H309" s="67"/>
      <c r="I309" s="68"/>
      <c r="J309" s="170"/>
    </row>
    <row r="310" spans="1:10" ht="12.75">
      <c r="A310" s="131" t="s">
        <v>186</v>
      </c>
      <c r="B310" s="56"/>
      <c r="C310" s="56"/>
      <c r="D310" s="56"/>
      <c r="E310" s="56"/>
      <c r="F310" s="56"/>
      <c r="G310" s="72"/>
      <c r="H310" s="67"/>
      <c r="I310" s="68"/>
      <c r="J310" s="170"/>
    </row>
    <row r="311" spans="1:10" ht="12.75">
      <c r="A311" s="131" t="s">
        <v>201</v>
      </c>
      <c r="B311" s="56"/>
      <c r="C311" s="56"/>
      <c r="D311" s="56"/>
      <c r="E311" s="56"/>
      <c r="F311" s="73">
        <v>6280.33</v>
      </c>
      <c r="G311" s="56"/>
      <c r="H311" s="62">
        <f>SUM(B311:G311)</f>
        <v>6280.33</v>
      </c>
      <c r="I311" s="68">
        <v>5604</v>
      </c>
      <c r="J311" s="170">
        <f>(H311-I311)/I311</f>
        <v>0.12068700927908635</v>
      </c>
    </row>
    <row r="312" spans="1:10" ht="12.75">
      <c r="A312" s="131" t="s">
        <v>111</v>
      </c>
      <c r="B312" s="56"/>
      <c r="C312" s="56"/>
      <c r="D312" s="56"/>
      <c r="E312" s="56"/>
      <c r="F312" s="56">
        <f>SUM(F304/F311)</f>
        <v>597.19680335269</v>
      </c>
      <c r="G312" s="56"/>
      <c r="H312" s="70">
        <f>H304/H311</f>
        <v>597.19680335269</v>
      </c>
      <c r="I312" s="56"/>
      <c r="J312" s="170"/>
    </row>
    <row r="313" spans="1:10" ht="12.75">
      <c r="A313" s="131"/>
      <c r="B313" s="56"/>
      <c r="C313" s="56"/>
      <c r="D313" s="56"/>
      <c r="E313" s="56"/>
      <c r="F313" s="56"/>
      <c r="G313" s="56"/>
      <c r="H313" s="70"/>
      <c r="I313" s="56"/>
      <c r="J313" s="170"/>
    </row>
    <row r="314" spans="1:10" ht="12.75">
      <c r="A314" s="130" t="s">
        <v>170</v>
      </c>
      <c r="B314" s="56"/>
      <c r="C314" s="56"/>
      <c r="D314" s="56"/>
      <c r="E314" s="56"/>
      <c r="F314" s="56"/>
      <c r="G314" s="56"/>
      <c r="H314" s="70"/>
      <c r="I314" s="56"/>
      <c r="J314" s="170"/>
    </row>
    <row r="315" spans="1:10" ht="12.75">
      <c r="A315" s="131" t="s">
        <v>146</v>
      </c>
      <c r="B315" s="56"/>
      <c r="C315" s="56"/>
      <c r="D315" s="56"/>
      <c r="E315" s="56"/>
      <c r="F315" s="56"/>
      <c r="G315" s="56"/>
      <c r="H315" s="67"/>
      <c r="I315" s="68"/>
      <c r="J315" s="170"/>
    </row>
    <row r="316" spans="1:10" ht="12.75">
      <c r="A316" s="131"/>
      <c r="B316" s="56"/>
      <c r="C316" s="56"/>
      <c r="D316" s="56"/>
      <c r="E316" s="56"/>
      <c r="F316" s="56"/>
      <c r="G316" s="56"/>
      <c r="H316" s="67"/>
      <c r="I316" s="68"/>
      <c r="J316" s="170"/>
    </row>
    <row r="317" spans="1:10" ht="12.75">
      <c r="A317" s="138" t="s">
        <v>144</v>
      </c>
      <c r="B317" s="56"/>
      <c r="C317" s="56"/>
      <c r="D317" s="56"/>
      <c r="E317" s="56"/>
      <c r="F317" s="56"/>
      <c r="G317" s="56"/>
      <c r="H317" s="67"/>
      <c r="I317" s="68"/>
      <c r="J317" s="170"/>
    </row>
    <row r="318" spans="1:10" ht="12.75">
      <c r="A318" s="131" t="s">
        <v>208</v>
      </c>
      <c r="B318" s="56">
        <v>300</v>
      </c>
      <c r="C318" s="56"/>
      <c r="D318" s="75">
        <v>1975</v>
      </c>
      <c r="E318" s="75">
        <v>4500</v>
      </c>
      <c r="F318" s="75"/>
      <c r="G318" s="56"/>
      <c r="H318" s="33">
        <f>SUM(B318:G318)</f>
        <v>6775</v>
      </c>
      <c r="I318" s="68">
        <v>3725</v>
      </c>
      <c r="J318" s="170">
        <f>(H318-I318)/I318</f>
        <v>0.8187919463087249</v>
      </c>
    </row>
    <row r="319" spans="1:10" ht="12.75">
      <c r="A319" s="131" t="s">
        <v>201</v>
      </c>
      <c r="B319" s="56">
        <v>10</v>
      </c>
      <c r="C319" s="56"/>
      <c r="D319" s="106">
        <v>14.5</v>
      </c>
      <c r="E319" s="75">
        <v>15</v>
      </c>
      <c r="F319" s="75"/>
      <c r="G319" s="56"/>
      <c r="H319" s="88">
        <f>SUM(B319:G319)</f>
        <v>39.5</v>
      </c>
      <c r="I319" s="68">
        <v>32</v>
      </c>
      <c r="J319" s="170">
        <f>(H319-I319)/I319</f>
        <v>0.234375</v>
      </c>
    </row>
    <row r="320" spans="1:10" ht="12.75">
      <c r="A320" s="131" t="s">
        <v>161</v>
      </c>
      <c r="B320" s="48">
        <f>B318/B319</f>
        <v>30</v>
      </c>
      <c r="C320" s="56"/>
      <c r="D320" s="48">
        <f>D318/D319</f>
        <v>136.20689655172413</v>
      </c>
      <c r="E320" s="48">
        <f>E318/E319</f>
        <v>300</v>
      </c>
      <c r="F320" s="75"/>
      <c r="G320" s="56"/>
      <c r="H320" s="33">
        <f>H318/H319</f>
        <v>171.51898734177215</v>
      </c>
      <c r="I320" s="68">
        <v>117</v>
      </c>
      <c r="J320" s="170">
        <f>(H320-I320)/I320</f>
        <v>0.4659742507843773</v>
      </c>
    </row>
    <row r="321" spans="1:10" ht="12.75">
      <c r="A321" s="133"/>
      <c r="B321" s="56"/>
      <c r="C321" s="56"/>
      <c r="D321" s="56"/>
      <c r="E321" s="56"/>
      <c r="F321" s="56"/>
      <c r="G321" s="56"/>
      <c r="H321" s="67"/>
      <c r="I321" s="68"/>
      <c r="J321" s="170"/>
    </row>
    <row r="322" spans="1:10" ht="12.75">
      <c r="A322" s="138" t="s">
        <v>58</v>
      </c>
      <c r="B322" s="70"/>
      <c r="C322" s="70"/>
      <c r="D322" s="70"/>
      <c r="E322" s="70"/>
      <c r="F322" s="70"/>
      <c r="G322" s="70"/>
      <c r="H322" s="67"/>
      <c r="I322" s="68"/>
      <c r="J322" s="170"/>
    </row>
    <row r="323" spans="1:10" ht="12.75">
      <c r="A323" s="131" t="s">
        <v>157</v>
      </c>
      <c r="B323" s="107"/>
      <c r="C323" s="38"/>
      <c r="D323" s="38">
        <v>153000</v>
      </c>
      <c r="E323" s="75"/>
      <c r="F323" s="75">
        <v>1090000</v>
      </c>
      <c r="G323" s="108"/>
      <c r="H323" s="33">
        <f>SUM(B323:G323)</f>
        <v>1243000</v>
      </c>
      <c r="I323" s="68">
        <v>1340000</v>
      </c>
      <c r="J323" s="170">
        <f>(H323-I323)/I323</f>
        <v>-0.07238805970149254</v>
      </c>
    </row>
    <row r="324" spans="1:10" ht="12.75">
      <c r="A324" s="131" t="s">
        <v>201</v>
      </c>
      <c r="B324" s="107"/>
      <c r="C324" s="56"/>
      <c r="D324" s="49">
        <v>41</v>
      </c>
      <c r="E324" s="75"/>
      <c r="F324" s="75">
        <v>24</v>
      </c>
      <c r="G324" s="108"/>
      <c r="H324" s="33">
        <f>SUM(B324:G324)</f>
        <v>65</v>
      </c>
      <c r="I324" s="68">
        <v>147</v>
      </c>
      <c r="J324" s="170">
        <f>(H324-I324)/I324</f>
        <v>-0.5578231292517006</v>
      </c>
    </row>
    <row r="325" spans="1:10" ht="12.75">
      <c r="A325" s="131" t="s">
        <v>160</v>
      </c>
      <c r="B325" s="107"/>
      <c r="C325" s="56"/>
      <c r="D325" s="48">
        <f>D323/D324</f>
        <v>3731.7073170731705</v>
      </c>
      <c r="E325" s="75"/>
      <c r="F325" s="48">
        <f>F323/F324</f>
        <v>45416.666666666664</v>
      </c>
      <c r="G325" s="108"/>
      <c r="H325" s="74">
        <f>H323/H324</f>
        <v>19123.076923076922</v>
      </c>
      <c r="I325" s="68">
        <v>9116</v>
      </c>
      <c r="J325" s="170">
        <f>(H325-I325)/I325</f>
        <v>1.0977486751949235</v>
      </c>
    </row>
    <row r="326" spans="1:10" ht="12.75">
      <c r="A326" s="131"/>
      <c r="B326" s="56"/>
      <c r="C326" s="56"/>
      <c r="D326" s="56"/>
      <c r="E326" s="56"/>
      <c r="F326" s="56"/>
      <c r="G326" s="56"/>
      <c r="H326" s="67"/>
      <c r="I326" s="68"/>
      <c r="J326" s="170"/>
    </row>
    <row r="327" spans="1:10" ht="12.75">
      <c r="A327" s="133" t="s">
        <v>195</v>
      </c>
      <c r="B327" s="36"/>
      <c r="C327" s="36"/>
      <c r="D327" s="36"/>
      <c r="E327" s="36"/>
      <c r="F327" s="36"/>
      <c r="G327" s="36"/>
      <c r="H327" s="36"/>
      <c r="I327" s="109"/>
      <c r="J327" s="170"/>
    </row>
    <row r="328" spans="1:10" ht="12.75">
      <c r="A328" s="131" t="s">
        <v>194</v>
      </c>
      <c r="B328" s="38">
        <v>48163869</v>
      </c>
      <c r="C328" s="75">
        <v>11312960</v>
      </c>
      <c r="D328" s="75"/>
      <c r="E328" s="38">
        <v>0</v>
      </c>
      <c r="F328" s="75"/>
      <c r="G328" s="75"/>
      <c r="H328" s="33">
        <f>SUM(B328:G328)</f>
        <v>59476829</v>
      </c>
      <c r="I328" s="68">
        <v>70964944</v>
      </c>
      <c r="J328" s="170">
        <f>(H328-I328)/I328</f>
        <v>-0.16188436645564042</v>
      </c>
    </row>
    <row r="329" spans="1:10" ht="12.75">
      <c r="A329" s="131" t="s">
        <v>201</v>
      </c>
      <c r="B329" s="75">
        <v>746</v>
      </c>
      <c r="C329" s="75">
        <v>300</v>
      </c>
      <c r="D329" s="75"/>
      <c r="E329" s="72">
        <v>11</v>
      </c>
      <c r="F329" s="75"/>
      <c r="G329" s="75"/>
      <c r="H329" s="88">
        <f>SUM(B329:G329)</f>
        <v>1057</v>
      </c>
      <c r="I329" s="68">
        <v>286</v>
      </c>
      <c r="J329" s="170">
        <f>(H329-I329)/I329</f>
        <v>2.695804195804196</v>
      </c>
    </row>
    <row r="330" spans="1:10" ht="12.75">
      <c r="A330" s="131" t="s">
        <v>160</v>
      </c>
      <c r="B330" s="48">
        <f>B328/B329</f>
        <v>64562.82707774799</v>
      </c>
      <c r="C330" s="48">
        <f>C328/C329</f>
        <v>37709.86666666667</v>
      </c>
      <c r="D330" s="75"/>
      <c r="E330" s="38">
        <v>9136</v>
      </c>
      <c r="F330" s="75"/>
      <c r="G330" s="75"/>
      <c r="H330" s="179">
        <f>H328/H329</f>
        <v>56269.4692526017</v>
      </c>
      <c r="I330" s="68"/>
      <c r="J330" s="170" t="e">
        <f>(H330-I330)/I330</f>
        <v>#DIV/0!</v>
      </c>
    </row>
    <row r="331" spans="1:10" ht="12.75">
      <c r="A331" s="131" t="s">
        <v>192</v>
      </c>
      <c r="B331" s="49"/>
      <c r="C331" s="56"/>
      <c r="D331" s="56"/>
      <c r="E331" s="38">
        <v>100500</v>
      </c>
      <c r="F331" s="56"/>
      <c r="G331" s="56"/>
      <c r="H331" s="33">
        <f>SUM(B331:G331)</f>
        <v>100500</v>
      </c>
      <c r="I331" s="68">
        <v>7680</v>
      </c>
      <c r="J331" s="170">
        <f>(H331-I331)/I331</f>
        <v>12.0859375</v>
      </c>
    </row>
    <row r="332" spans="1:10" ht="12.75">
      <c r="A332" s="133" t="s">
        <v>59</v>
      </c>
      <c r="B332" s="70"/>
      <c r="C332" s="70"/>
      <c r="D332" s="70"/>
      <c r="E332" s="70"/>
      <c r="F332" s="70"/>
      <c r="G332" s="70"/>
      <c r="H332" s="67"/>
      <c r="I332" s="68"/>
      <c r="J332" s="170"/>
    </row>
    <row r="333" spans="1:10" ht="12.75">
      <c r="A333" s="131" t="s">
        <v>157</v>
      </c>
      <c r="B333" s="38">
        <v>14500</v>
      </c>
      <c r="C333" s="38">
        <v>3000</v>
      </c>
      <c r="D333" s="75"/>
      <c r="E333" s="38">
        <v>201250</v>
      </c>
      <c r="F333" s="75"/>
      <c r="G333" s="75"/>
      <c r="H333" s="33">
        <f>SUM(B333:G333)</f>
        <v>218750</v>
      </c>
      <c r="I333" s="68">
        <v>215155</v>
      </c>
      <c r="J333" s="170">
        <f>(H333-I333)/I333</f>
        <v>0.016708884292719203</v>
      </c>
    </row>
    <row r="334" spans="1:10" ht="12.75">
      <c r="A334" s="131" t="s">
        <v>201</v>
      </c>
      <c r="B334" s="72">
        <v>12.5</v>
      </c>
      <c r="C334" s="56">
        <v>4</v>
      </c>
      <c r="D334" s="75"/>
      <c r="E334" s="56">
        <v>225</v>
      </c>
      <c r="F334" s="75"/>
      <c r="G334" s="75"/>
      <c r="H334" s="88">
        <f>SUM(B334:G334)</f>
        <v>241.5</v>
      </c>
      <c r="I334" s="111">
        <v>175.7</v>
      </c>
      <c r="J334" s="170">
        <f>(H334-I334)/I334</f>
        <v>0.3745019920318726</v>
      </c>
    </row>
    <row r="335" spans="1:10" ht="12.75">
      <c r="A335" s="131" t="s">
        <v>160</v>
      </c>
      <c r="B335" s="48">
        <f>B333/B334</f>
        <v>1160</v>
      </c>
      <c r="C335" s="48">
        <f>C333/C334</f>
        <v>750</v>
      </c>
      <c r="D335" s="75"/>
      <c r="E335" s="48">
        <f>E333/E334</f>
        <v>894.4444444444445</v>
      </c>
      <c r="F335" s="75"/>
      <c r="G335" s="75"/>
      <c r="H335" s="74">
        <f>H333/H334</f>
        <v>905.7971014492754</v>
      </c>
      <c r="I335" s="68">
        <v>1225</v>
      </c>
      <c r="J335" s="170">
        <f>(H335-I335)/I335</f>
        <v>-0.2605737947352854</v>
      </c>
    </row>
    <row r="336" spans="1:10" ht="12.75">
      <c r="A336" s="131"/>
      <c r="B336" s="56"/>
      <c r="C336" s="56"/>
      <c r="D336" s="56"/>
      <c r="E336" s="56"/>
      <c r="F336" s="56"/>
      <c r="G336" s="56"/>
      <c r="H336" s="67"/>
      <c r="I336" s="68"/>
      <c r="J336" s="170"/>
    </row>
    <row r="337" spans="1:10" ht="12.75">
      <c r="A337" s="133" t="s">
        <v>60</v>
      </c>
      <c r="B337" s="36"/>
      <c r="C337" s="36"/>
      <c r="D337" s="36"/>
      <c r="E337" s="36"/>
      <c r="F337" s="36"/>
      <c r="G337" s="36"/>
      <c r="H337" s="67"/>
      <c r="I337" s="68"/>
      <c r="J337" s="170"/>
    </row>
    <row r="338" spans="1:10" ht="12.75">
      <c r="A338" s="131" t="s">
        <v>157</v>
      </c>
      <c r="B338" s="75">
        <v>10000</v>
      </c>
      <c r="C338" s="38">
        <v>186750</v>
      </c>
      <c r="D338" s="38">
        <v>44000</v>
      </c>
      <c r="E338" s="38">
        <v>135200</v>
      </c>
      <c r="F338" s="38">
        <v>390000</v>
      </c>
      <c r="G338" s="38">
        <v>1336000</v>
      </c>
      <c r="H338" s="33">
        <f>SUM(B338:G338)</f>
        <v>2101950</v>
      </c>
      <c r="I338" s="68">
        <v>5017044</v>
      </c>
      <c r="J338" s="170">
        <f>(H338-I338)/I338</f>
        <v>-0.5810381571299753</v>
      </c>
    </row>
    <row r="339" spans="1:10" ht="12.75">
      <c r="A339" s="131" t="s">
        <v>201</v>
      </c>
      <c r="B339" s="75">
        <v>5</v>
      </c>
      <c r="C339" s="38">
        <v>90</v>
      </c>
      <c r="D339" s="112">
        <v>8</v>
      </c>
      <c r="E339" s="84">
        <v>9</v>
      </c>
      <c r="F339" s="72">
        <v>9.3</v>
      </c>
      <c r="G339" s="84">
        <v>56</v>
      </c>
      <c r="H339" s="33">
        <f>SUM(B339:G339)</f>
        <v>177.3</v>
      </c>
      <c r="I339" s="68">
        <v>302</v>
      </c>
      <c r="J339" s="170">
        <f>(H339-I339)/I339</f>
        <v>-0.4129139072847682</v>
      </c>
    </row>
    <row r="340" spans="1:10" ht="12.75">
      <c r="A340" s="131" t="s">
        <v>160</v>
      </c>
      <c r="B340" s="48">
        <f aca="true" t="shared" si="10" ref="B340:G340">B338/B339</f>
        <v>2000</v>
      </c>
      <c r="C340" s="48">
        <f t="shared" si="10"/>
        <v>2075</v>
      </c>
      <c r="D340" s="48">
        <f t="shared" si="10"/>
        <v>5500</v>
      </c>
      <c r="E340" s="48">
        <f t="shared" si="10"/>
        <v>15022.222222222223</v>
      </c>
      <c r="F340" s="48">
        <f t="shared" si="10"/>
        <v>41935.483870967735</v>
      </c>
      <c r="G340" s="48">
        <f t="shared" si="10"/>
        <v>23857.14285714286</v>
      </c>
      <c r="H340" s="74">
        <v>11875.4</v>
      </c>
      <c r="I340" s="68">
        <v>16640</v>
      </c>
      <c r="J340" s="170">
        <f>(H340-I340)/I340</f>
        <v>-0.28633413461538465</v>
      </c>
    </row>
    <row r="341" spans="1:10" ht="12.75">
      <c r="A341" s="131"/>
      <c r="B341" s="49"/>
      <c r="C341" s="49"/>
      <c r="D341" s="49"/>
      <c r="E341" s="49"/>
      <c r="F341" s="49"/>
      <c r="G341" s="56"/>
      <c r="H341" s="70"/>
      <c r="I341" s="56"/>
      <c r="J341" s="170"/>
    </row>
    <row r="342" spans="1:10" ht="12.75">
      <c r="A342" s="132" t="s">
        <v>140</v>
      </c>
      <c r="B342" s="41"/>
      <c r="C342" s="56"/>
      <c r="D342" s="56"/>
      <c r="E342" s="56"/>
      <c r="F342" s="56"/>
      <c r="G342" s="56"/>
      <c r="H342" s="70"/>
      <c r="I342" s="56"/>
      <c r="J342" s="170"/>
    </row>
    <row r="343" spans="1:10" ht="12.75">
      <c r="A343" s="131" t="s">
        <v>157</v>
      </c>
      <c r="B343" s="75"/>
      <c r="C343" s="75"/>
      <c r="D343" s="75"/>
      <c r="E343" s="56">
        <v>23280</v>
      </c>
      <c r="F343" s="75"/>
      <c r="G343" s="75"/>
      <c r="H343" s="33">
        <f>SUM(B343:G343)</f>
        <v>23280</v>
      </c>
      <c r="I343" s="68"/>
      <c r="J343" s="170"/>
    </row>
    <row r="344" spans="1:10" ht="12.75">
      <c r="A344" s="131" t="s">
        <v>201</v>
      </c>
      <c r="B344" s="75"/>
      <c r="C344" s="75"/>
      <c r="D344" s="75"/>
      <c r="E344" s="72">
        <v>6.8</v>
      </c>
      <c r="F344" s="75"/>
      <c r="G344" s="75"/>
      <c r="H344" s="88">
        <f>SUM(B344:G344)</f>
        <v>6.8</v>
      </c>
      <c r="I344" s="68"/>
      <c r="J344" s="170"/>
    </row>
    <row r="345" spans="1:10" ht="12.75">
      <c r="A345" s="131" t="s">
        <v>160</v>
      </c>
      <c r="B345" s="75"/>
      <c r="C345" s="75"/>
      <c r="D345" s="75"/>
      <c r="E345" s="56">
        <f>SUM(E343/E344)</f>
        <v>3423.529411764706</v>
      </c>
      <c r="F345" s="75"/>
      <c r="G345" s="75"/>
      <c r="H345" s="70">
        <f>SUM(H343/H344)</f>
        <v>3423.529411764706</v>
      </c>
      <c r="I345" s="56"/>
      <c r="J345" s="170"/>
    </row>
    <row r="346" spans="1:10" ht="12.75">
      <c r="A346" s="131"/>
      <c r="B346" s="41"/>
      <c r="C346" s="56"/>
      <c r="D346" s="56"/>
      <c r="E346" s="56"/>
      <c r="F346" s="56"/>
      <c r="G346" s="56"/>
      <c r="H346" s="35"/>
      <c r="I346" s="48"/>
      <c r="J346" s="170"/>
    </row>
    <row r="347" spans="1:10" ht="12.75">
      <c r="A347" s="131"/>
      <c r="B347" s="51"/>
      <c r="C347" s="52"/>
      <c r="D347" s="41"/>
      <c r="E347" s="53"/>
      <c r="F347" s="41"/>
      <c r="G347" s="41"/>
      <c r="H347" s="54" t="s">
        <v>126</v>
      </c>
      <c r="I347" s="55" t="s">
        <v>126</v>
      </c>
      <c r="J347" s="170"/>
    </row>
    <row r="348" spans="1:10" ht="12.75">
      <c r="A348" s="131"/>
      <c r="B348" s="110" t="s">
        <v>4</v>
      </c>
      <c r="C348" s="110" t="s">
        <v>5</v>
      </c>
      <c r="D348" s="110" t="s">
        <v>6</v>
      </c>
      <c r="E348" s="110" t="s">
        <v>7</v>
      </c>
      <c r="F348" s="110" t="s">
        <v>8</v>
      </c>
      <c r="G348" s="110" t="s">
        <v>9</v>
      </c>
      <c r="H348" s="180">
        <v>2008</v>
      </c>
      <c r="I348" s="181">
        <v>2007</v>
      </c>
      <c r="J348" s="170"/>
    </row>
    <row r="349" spans="1:10" ht="12.75">
      <c r="A349" s="133" t="s">
        <v>61</v>
      </c>
      <c r="B349" s="70"/>
      <c r="C349" s="70"/>
      <c r="D349" s="70"/>
      <c r="E349" s="70"/>
      <c r="F349" s="70"/>
      <c r="G349" s="70"/>
      <c r="H349" s="35"/>
      <c r="I349" s="48"/>
      <c r="J349" s="170"/>
    </row>
    <row r="350" spans="1:10" ht="12.75">
      <c r="A350" s="131" t="s">
        <v>204</v>
      </c>
      <c r="B350" s="38">
        <v>800</v>
      </c>
      <c r="C350" s="38">
        <v>28600</v>
      </c>
      <c r="D350" s="38">
        <v>46000</v>
      </c>
      <c r="E350" s="38">
        <v>49000</v>
      </c>
      <c r="F350" s="38">
        <v>220000</v>
      </c>
      <c r="G350" s="38">
        <v>14491</v>
      </c>
      <c r="H350" s="33">
        <f>SUM(B350:G350)</f>
        <v>358891</v>
      </c>
      <c r="I350" s="48">
        <v>147331</v>
      </c>
      <c r="J350" s="170">
        <f aca="true" t="shared" si="11" ref="J350:J407">(H350-I350)/I350</f>
        <v>1.4359503431049814</v>
      </c>
    </row>
    <row r="351" spans="1:10" ht="12.75">
      <c r="A351" s="131" t="s">
        <v>201</v>
      </c>
      <c r="B351" s="56">
        <v>35</v>
      </c>
      <c r="C351" s="56">
        <v>140</v>
      </c>
      <c r="D351" s="72">
        <v>140</v>
      </c>
      <c r="E351" s="72">
        <v>140</v>
      </c>
      <c r="F351" s="72">
        <v>22</v>
      </c>
      <c r="G351" s="56">
        <v>36</v>
      </c>
      <c r="H351" s="33">
        <f>SUM(B351:G351)</f>
        <v>513</v>
      </c>
      <c r="I351" s="48">
        <v>454</v>
      </c>
      <c r="J351" s="170">
        <f t="shared" si="11"/>
        <v>0.1299559471365639</v>
      </c>
    </row>
    <row r="352" spans="1:10" ht="12.75">
      <c r="A352" s="131" t="s">
        <v>62</v>
      </c>
      <c r="B352" s="48">
        <f aca="true" t="shared" si="12" ref="B352:G352">B350/B351</f>
        <v>22.857142857142858</v>
      </c>
      <c r="C352" s="48">
        <f t="shared" si="12"/>
        <v>204.28571428571428</v>
      </c>
      <c r="D352" s="48">
        <f t="shared" si="12"/>
        <v>328.57142857142856</v>
      </c>
      <c r="E352" s="48">
        <f t="shared" si="12"/>
        <v>350</v>
      </c>
      <c r="F352" s="48">
        <f t="shared" si="12"/>
        <v>10000</v>
      </c>
      <c r="G352" s="48">
        <f t="shared" si="12"/>
        <v>402.52777777777777</v>
      </c>
      <c r="H352" s="35">
        <f>H350/H351</f>
        <v>699.5925925925926</v>
      </c>
      <c r="I352" s="48">
        <v>325</v>
      </c>
      <c r="J352" s="170">
        <f t="shared" si="11"/>
        <v>1.1525925925925926</v>
      </c>
    </row>
    <row r="353" spans="1:10" ht="12.75">
      <c r="A353" s="131"/>
      <c r="B353" s="56"/>
      <c r="C353" s="56"/>
      <c r="D353" s="56"/>
      <c r="E353" s="56"/>
      <c r="F353" s="56"/>
      <c r="G353" s="56"/>
      <c r="H353" s="35"/>
      <c r="I353" s="48"/>
      <c r="J353" s="170"/>
    </row>
    <row r="354" spans="1:10" ht="12.75">
      <c r="A354" s="133" t="s">
        <v>63</v>
      </c>
      <c r="B354" s="70"/>
      <c r="C354" s="70"/>
      <c r="D354" s="70"/>
      <c r="E354" s="70"/>
      <c r="F354" s="70"/>
      <c r="G354" s="70"/>
      <c r="H354" s="35"/>
      <c r="I354" s="48"/>
      <c r="J354" s="170"/>
    </row>
    <row r="355" spans="1:10" ht="12.75">
      <c r="A355" s="131" t="s">
        <v>157</v>
      </c>
      <c r="B355" s="38">
        <v>687667</v>
      </c>
      <c r="C355" s="38">
        <v>280000</v>
      </c>
      <c r="D355" s="38">
        <v>168000</v>
      </c>
      <c r="E355" s="38">
        <v>1415450</v>
      </c>
      <c r="F355" s="38"/>
      <c r="G355" s="38"/>
      <c r="H355" s="33">
        <f>SUM(B355:G355)</f>
        <v>2551117</v>
      </c>
      <c r="I355" s="48">
        <v>2551600</v>
      </c>
      <c r="J355" s="170">
        <f t="shared" si="11"/>
        <v>-0.00018929299263207398</v>
      </c>
    </row>
    <row r="356" spans="1:10" ht="12.75">
      <c r="A356" s="131" t="s">
        <v>201</v>
      </c>
      <c r="B356" s="72">
        <v>70</v>
      </c>
      <c r="C356" s="56">
        <v>13</v>
      </c>
      <c r="D356" s="56">
        <v>10</v>
      </c>
      <c r="E356" s="56">
        <v>100</v>
      </c>
      <c r="F356" s="56"/>
      <c r="G356" s="56"/>
      <c r="H356" s="33">
        <f>SUM(B356:G356)</f>
        <v>193</v>
      </c>
      <c r="I356" s="48">
        <v>175</v>
      </c>
      <c r="J356" s="170">
        <f t="shared" si="11"/>
        <v>0.10285714285714286</v>
      </c>
    </row>
    <row r="357" spans="1:10" ht="12.75">
      <c r="A357" s="131" t="s">
        <v>178</v>
      </c>
      <c r="B357" s="48">
        <f>B355/B356</f>
        <v>9823.814285714287</v>
      </c>
      <c r="C357" s="48">
        <f>C355/C356</f>
        <v>21538.46153846154</v>
      </c>
      <c r="D357" s="48">
        <f>D355/D356</f>
        <v>16800</v>
      </c>
      <c r="E357" s="48">
        <f>E355/E356</f>
        <v>14154.5</v>
      </c>
      <c r="F357" s="56"/>
      <c r="G357" s="56"/>
      <c r="H357" s="74">
        <f>H355/H356</f>
        <v>13218.222797927461</v>
      </c>
      <c r="I357" s="48">
        <v>14564</v>
      </c>
      <c r="J357" s="170">
        <f t="shared" si="11"/>
        <v>-0.0924043670744671</v>
      </c>
    </row>
    <row r="358" spans="1:10" ht="12.75">
      <c r="A358" s="131"/>
      <c r="B358" s="56"/>
      <c r="C358" s="56"/>
      <c r="D358" s="56"/>
      <c r="E358" s="56"/>
      <c r="F358" s="56"/>
      <c r="G358" s="56"/>
      <c r="H358" s="35"/>
      <c r="I358" s="48"/>
      <c r="J358" s="170"/>
    </row>
    <row r="359" spans="1:10" ht="12.75">
      <c r="A359" s="133" t="s">
        <v>64</v>
      </c>
      <c r="B359" s="70"/>
      <c r="C359" s="70"/>
      <c r="D359" s="70"/>
      <c r="E359" s="70"/>
      <c r="F359" s="70"/>
      <c r="G359" s="70"/>
      <c r="H359" s="35"/>
      <c r="I359" s="48"/>
      <c r="J359" s="170"/>
    </row>
    <row r="360" spans="1:10" ht="12.75">
      <c r="A360" s="131" t="s">
        <v>175</v>
      </c>
      <c r="B360" s="107"/>
      <c r="C360" s="38">
        <v>80000</v>
      </c>
      <c r="D360" s="38">
        <v>320900</v>
      </c>
      <c r="E360" s="108"/>
      <c r="F360" s="75">
        <v>161000</v>
      </c>
      <c r="G360" s="38"/>
      <c r="H360" s="33">
        <f>SUM(B360:G360)</f>
        <v>561900</v>
      </c>
      <c r="I360" s="48">
        <v>841840</v>
      </c>
      <c r="J360" s="170">
        <f t="shared" si="11"/>
        <v>-0.33253349805188637</v>
      </c>
    </row>
    <row r="361" spans="1:10" ht="12.75">
      <c r="A361" s="131" t="s">
        <v>201</v>
      </c>
      <c r="B361" s="107"/>
      <c r="C361" s="56">
        <v>75</v>
      </c>
      <c r="D361" s="56">
        <v>195</v>
      </c>
      <c r="E361" s="108"/>
      <c r="F361" s="75">
        <v>134</v>
      </c>
      <c r="G361" s="73"/>
      <c r="H361" s="33">
        <f>SUM(B361:G361)</f>
        <v>404</v>
      </c>
      <c r="I361" s="48">
        <v>491</v>
      </c>
      <c r="J361" s="170">
        <f t="shared" si="11"/>
        <v>-0.17718940936863545</v>
      </c>
    </row>
    <row r="362" spans="1:10" ht="12.75">
      <c r="A362" s="131" t="s">
        <v>177</v>
      </c>
      <c r="B362" s="107"/>
      <c r="C362" s="48">
        <f>C360/C361</f>
        <v>1066.6666666666667</v>
      </c>
      <c r="D362" s="48">
        <f>D360/D361</f>
        <v>1645.6410256410256</v>
      </c>
      <c r="E362" s="108"/>
      <c r="F362" s="48">
        <f>F360/F361</f>
        <v>1201.4925373134329</v>
      </c>
      <c r="G362" s="56"/>
      <c r="H362" s="74">
        <f>H360/H361</f>
        <v>1390.8415841584158</v>
      </c>
      <c r="I362" s="48">
        <v>1715</v>
      </c>
      <c r="J362" s="170">
        <f t="shared" si="11"/>
        <v>-0.18901365355194413</v>
      </c>
    </row>
    <row r="363" spans="1:10" ht="12.75">
      <c r="A363" s="131" t="s">
        <v>148</v>
      </c>
      <c r="B363" s="75"/>
      <c r="C363" s="56"/>
      <c r="D363" s="75"/>
      <c r="E363" s="108"/>
      <c r="F363" s="75">
        <v>88000</v>
      </c>
      <c r="G363" s="75"/>
      <c r="H363" s="35">
        <v>88000</v>
      </c>
      <c r="I363" s="48"/>
      <c r="J363" s="170" t="e">
        <f t="shared" si="11"/>
        <v>#DIV/0!</v>
      </c>
    </row>
    <row r="364" spans="1:10" ht="12.75">
      <c r="A364" s="131" t="s">
        <v>149</v>
      </c>
      <c r="B364" s="75"/>
      <c r="C364" s="56"/>
      <c r="D364" s="75"/>
      <c r="E364" s="108"/>
      <c r="F364" s="75">
        <v>73000</v>
      </c>
      <c r="G364" s="75"/>
      <c r="H364" s="35">
        <v>73000</v>
      </c>
      <c r="I364" s="48"/>
      <c r="J364" s="170" t="e">
        <f t="shared" si="11"/>
        <v>#DIV/0!</v>
      </c>
    </row>
    <row r="365" spans="1:10" ht="12.75">
      <c r="A365" s="133"/>
      <c r="B365" s="56"/>
      <c r="C365" s="56"/>
      <c r="D365" s="56"/>
      <c r="E365" s="56"/>
      <c r="F365" s="56"/>
      <c r="G365" s="56"/>
      <c r="H365" s="35"/>
      <c r="I365" s="48"/>
      <c r="J365" s="170"/>
    </row>
    <row r="366" spans="1:10" ht="12.75">
      <c r="A366" s="133" t="s">
        <v>65</v>
      </c>
      <c r="B366" s="56"/>
      <c r="C366" s="56"/>
      <c r="D366" s="56"/>
      <c r="E366" s="56"/>
      <c r="F366" s="56"/>
      <c r="G366" s="70"/>
      <c r="H366" s="35"/>
      <c r="I366" s="48"/>
      <c r="J366" s="170"/>
    </row>
    <row r="367" spans="1:10" ht="12.75">
      <c r="A367" s="131" t="s">
        <v>157</v>
      </c>
      <c r="B367" s="75"/>
      <c r="C367" s="75"/>
      <c r="D367" s="75"/>
      <c r="E367" s="113"/>
      <c r="F367" s="38">
        <v>6592</v>
      </c>
      <c r="G367" s="97">
        <v>103923</v>
      </c>
      <c r="H367" s="33">
        <f>SUM(B367:G367)</f>
        <v>110515</v>
      </c>
      <c r="I367" s="48">
        <v>54773</v>
      </c>
      <c r="J367" s="170">
        <f t="shared" si="11"/>
        <v>1.0176911982181</v>
      </c>
    </row>
    <row r="368" spans="1:10" ht="12.75">
      <c r="A368" s="131" t="s">
        <v>201</v>
      </c>
      <c r="B368" s="75"/>
      <c r="C368" s="75"/>
      <c r="D368" s="75"/>
      <c r="E368" s="75"/>
      <c r="F368" s="56"/>
      <c r="G368" s="56">
        <v>259</v>
      </c>
      <c r="H368" s="33">
        <f>SUM(B368:G368)</f>
        <v>259</v>
      </c>
      <c r="I368" s="48">
        <v>76</v>
      </c>
      <c r="J368" s="170">
        <f t="shared" si="11"/>
        <v>2.4078947368421053</v>
      </c>
    </row>
    <row r="369" spans="1:10" ht="12.75">
      <c r="A369" s="131" t="s">
        <v>160</v>
      </c>
      <c r="B369" s="75"/>
      <c r="C369" s="75"/>
      <c r="D369" s="75"/>
      <c r="E369" s="75"/>
      <c r="F369" s="56"/>
      <c r="G369" s="48">
        <f>G367/G368</f>
        <v>401.24710424710423</v>
      </c>
      <c r="H369" s="74">
        <f>H367/H368</f>
        <v>426.6988416988417</v>
      </c>
      <c r="I369" s="48">
        <v>721</v>
      </c>
      <c r="J369" s="170">
        <f t="shared" si="11"/>
        <v>-0.40818468557719595</v>
      </c>
    </row>
    <row r="370" spans="1:10" ht="12.75">
      <c r="A370" s="131"/>
      <c r="B370" s="56"/>
      <c r="C370" s="56"/>
      <c r="D370" s="56"/>
      <c r="E370" s="56"/>
      <c r="F370" s="56"/>
      <c r="G370" s="56"/>
      <c r="H370" s="35"/>
      <c r="I370" s="48"/>
      <c r="J370" s="170"/>
    </row>
    <row r="371" spans="1:10" ht="12.75">
      <c r="A371" s="133" t="s">
        <v>66</v>
      </c>
      <c r="B371" s="70"/>
      <c r="C371" s="70"/>
      <c r="D371" s="70"/>
      <c r="E371" s="70"/>
      <c r="F371" s="70"/>
      <c r="G371" s="70"/>
      <c r="H371" s="35"/>
      <c r="I371" s="48"/>
      <c r="J371" s="170"/>
    </row>
    <row r="372" spans="1:10" ht="12.75">
      <c r="A372" s="131" t="s">
        <v>157</v>
      </c>
      <c r="B372" s="38">
        <v>142333</v>
      </c>
      <c r="C372" s="38">
        <v>105000</v>
      </c>
      <c r="D372" s="75">
        <v>66000</v>
      </c>
      <c r="E372" s="38">
        <v>195500</v>
      </c>
      <c r="F372" s="75"/>
      <c r="G372" s="75"/>
      <c r="H372" s="35">
        <f>SUM(B372:G372)</f>
        <v>508833</v>
      </c>
      <c r="I372" s="48">
        <v>638350</v>
      </c>
      <c r="J372" s="170">
        <f t="shared" si="11"/>
        <v>-0.2028933970392418</v>
      </c>
    </row>
    <row r="373" spans="1:10" ht="12.75">
      <c r="A373" s="131" t="s">
        <v>201</v>
      </c>
      <c r="B373" s="73">
        <v>8.25</v>
      </c>
      <c r="C373" s="72">
        <v>7.5</v>
      </c>
      <c r="D373" s="106">
        <v>7</v>
      </c>
      <c r="E373" s="56">
        <v>20</v>
      </c>
      <c r="F373" s="75"/>
      <c r="G373" s="75"/>
      <c r="H373" s="33">
        <f>SUM(B373:G373)</f>
        <v>42.75</v>
      </c>
      <c r="I373" s="71">
        <v>46.6</v>
      </c>
      <c r="J373" s="170">
        <f t="shared" si="11"/>
        <v>-0.082618025751073</v>
      </c>
    </row>
    <row r="374" spans="1:10" ht="12.75">
      <c r="A374" s="131" t="s">
        <v>160</v>
      </c>
      <c r="B374" s="48">
        <f>B372/B373</f>
        <v>17252.484848484848</v>
      </c>
      <c r="C374" s="48">
        <f>C372/C373</f>
        <v>14000</v>
      </c>
      <c r="D374" s="48">
        <f>D372/D373</f>
        <v>9428.57142857143</v>
      </c>
      <c r="E374" s="48">
        <f>E372/E373</f>
        <v>9775</v>
      </c>
      <c r="F374" s="75"/>
      <c r="G374" s="75"/>
      <c r="H374" s="74">
        <v>11833</v>
      </c>
      <c r="I374" s="48">
        <f>I372/I373</f>
        <v>13698.497854077254</v>
      </c>
      <c r="J374" s="170">
        <f t="shared" si="11"/>
        <v>-0.13618265841622937</v>
      </c>
    </row>
    <row r="375" spans="1:10" ht="12.75">
      <c r="A375" s="131"/>
      <c r="B375" s="38"/>
      <c r="C375" s="38"/>
      <c r="D375" s="38"/>
      <c r="E375" s="38"/>
      <c r="F375" s="38"/>
      <c r="G375" s="38"/>
      <c r="H375" s="35"/>
      <c r="I375" s="48"/>
      <c r="J375" s="170"/>
    </row>
    <row r="376" spans="1:10" ht="12.75">
      <c r="A376" s="133" t="s">
        <v>67</v>
      </c>
      <c r="B376" s="56"/>
      <c r="C376" s="56"/>
      <c r="D376" s="56"/>
      <c r="E376" s="56"/>
      <c r="F376" s="56"/>
      <c r="G376" s="70"/>
      <c r="H376" s="35"/>
      <c r="I376" s="48"/>
      <c r="J376" s="170"/>
    </row>
    <row r="377" spans="1:10" ht="12.75">
      <c r="A377" s="131" t="s">
        <v>157</v>
      </c>
      <c r="B377" s="75"/>
      <c r="C377" s="38"/>
      <c r="D377" s="38">
        <v>43200</v>
      </c>
      <c r="E377" s="38"/>
      <c r="F377" s="38"/>
      <c r="G377" s="38">
        <v>65000</v>
      </c>
      <c r="H377" s="35">
        <f>SUM(B377:G377)</f>
        <v>108200</v>
      </c>
      <c r="I377" s="48">
        <v>83400</v>
      </c>
      <c r="J377" s="170">
        <f t="shared" si="11"/>
        <v>0.2973621103117506</v>
      </c>
    </row>
    <row r="378" spans="1:10" ht="12.75">
      <c r="A378" s="131" t="s">
        <v>201</v>
      </c>
      <c r="B378" s="75"/>
      <c r="C378" s="56"/>
      <c r="D378" s="72">
        <v>9</v>
      </c>
      <c r="E378" s="72"/>
      <c r="F378" s="56"/>
      <c r="G378" s="56">
        <v>59</v>
      </c>
      <c r="H378" s="33">
        <f>SUM(B378:G378)</f>
        <v>68</v>
      </c>
      <c r="I378" s="48">
        <v>63</v>
      </c>
      <c r="J378" s="170">
        <f t="shared" si="11"/>
        <v>0.07936507936507936</v>
      </c>
    </row>
    <row r="379" spans="1:10" ht="12.75">
      <c r="A379" s="131" t="s">
        <v>160</v>
      </c>
      <c r="B379" s="75"/>
      <c r="C379" s="56"/>
      <c r="D379" s="48">
        <f>D377/D378</f>
        <v>4800</v>
      </c>
      <c r="E379" s="56"/>
      <c r="F379" s="56"/>
      <c r="G379" s="48">
        <f>G377/G378</f>
        <v>1101.6949152542372</v>
      </c>
      <c r="H379" s="74">
        <f>H377/H378</f>
        <v>1591.1764705882354</v>
      </c>
      <c r="I379" s="48">
        <v>1334</v>
      </c>
      <c r="J379" s="170">
        <f t="shared" si="11"/>
        <v>0.19278595996119594</v>
      </c>
    </row>
    <row r="380" spans="1:10" ht="12.75">
      <c r="A380" s="131"/>
      <c r="B380" s="56"/>
      <c r="C380" s="56"/>
      <c r="D380" s="56"/>
      <c r="E380" s="56"/>
      <c r="F380" s="56"/>
      <c r="G380" s="56"/>
      <c r="H380" s="35"/>
      <c r="I380" s="48"/>
      <c r="J380" s="170"/>
    </row>
    <row r="381" spans="1:10" ht="12.75">
      <c r="A381" s="133" t="s">
        <v>68</v>
      </c>
      <c r="B381" s="56"/>
      <c r="C381" s="70"/>
      <c r="D381" s="70"/>
      <c r="E381" s="70"/>
      <c r="F381" s="70"/>
      <c r="G381" s="36"/>
      <c r="H381" s="35"/>
      <c r="I381" s="48"/>
      <c r="J381" s="170"/>
    </row>
    <row r="382" spans="1:10" ht="12.75">
      <c r="A382" s="131" t="s">
        <v>157</v>
      </c>
      <c r="B382" s="75"/>
      <c r="C382" s="38"/>
      <c r="D382" s="75"/>
      <c r="E382" s="75"/>
      <c r="F382" s="38"/>
      <c r="G382" s="38"/>
      <c r="H382" s="35"/>
      <c r="I382" s="48">
        <v>100000</v>
      </c>
      <c r="J382" s="170">
        <f t="shared" si="11"/>
        <v>-1</v>
      </c>
    </row>
    <row r="383" spans="1:10" ht="12.75">
      <c r="A383" s="131" t="s">
        <v>201</v>
      </c>
      <c r="B383" s="75"/>
      <c r="C383" s="56"/>
      <c r="D383" s="75"/>
      <c r="E383" s="75"/>
      <c r="F383" s="56"/>
      <c r="G383" s="38"/>
      <c r="H383" s="35"/>
      <c r="I383" s="48">
        <v>110</v>
      </c>
      <c r="J383" s="170">
        <f t="shared" si="11"/>
        <v>-1</v>
      </c>
    </row>
    <row r="384" spans="1:10" ht="12.75">
      <c r="A384" s="131" t="s">
        <v>160</v>
      </c>
      <c r="B384" s="75"/>
      <c r="C384" s="56"/>
      <c r="D384" s="75"/>
      <c r="E384" s="75"/>
      <c r="F384" s="56"/>
      <c r="G384" s="56"/>
      <c r="H384" s="35"/>
      <c r="I384" s="48">
        <v>909</v>
      </c>
      <c r="J384" s="170">
        <f t="shared" si="11"/>
        <v>-1</v>
      </c>
    </row>
    <row r="385" spans="1:10" ht="12.75">
      <c r="A385" s="131"/>
      <c r="B385" s="56"/>
      <c r="C385" s="56"/>
      <c r="D385" s="56"/>
      <c r="E385" s="56"/>
      <c r="F385" s="56"/>
      <c r="G385" s="56"/>
      <c r="H385" s="35"/>
      <c r="I385" s="48"/>
      <c r="J385" s="170"/>
    </row>
    <row r="386" spans="1:10" ht="12.75">
      <c r="A386" s="133" t="s">
        <v>84</v>
      </c>
      <c r="B386" s="56"/>
      <c r="C386" s="56"/>
      <c r="D386" s="56"/>
      <c r="E386" s="70"/>
      <c r="F386" s="56"/>
      <c r="G386" s="56"/>
      <c r="H386" s="35"/>
      <c r="I386" s="48"/>
      <c r="J386" s="170"/>
    </row>
    <row r="387" spans="1:10" ht="12.75">
      <c r="A387" s="131" t="s">
        <v>157</v>
      </c>
      <c r="B387" s="108"/>
      <c r="C387" s="38"/>
      <c r="D387" s="38">
        <v>6000</v>
      </c>
      <c r="E387" s="75"/>
      <c r="F387" s="38">
        <v>20000</v>
      </c>
      <c r="G387" s="97"/>
      <c r="H387" s="35">
        <f>SUM(B387:G387)</f>
        <v>26000</v>
      </c>
      <c r="I387" s="48">
        <v>65250</v>
      </c>
      <c r="J387" s="170">
        <f t="shared" si="11"/>
        <v>-0.6015325670498084</v>
      </c>
    </row>
    <row r="388" spans="1:10" ht="12.75">
      <c r="A388" s="131" t="s">
        <v>201</v>
      </c>
      <c r="B388" s="108"/>
      <c r="C388" s="56"/>
      <c r="D388" s="72">
        <v>2</v>
      </c>
      <c r="E388" s="75"/>
      <c r="F388" s="72">
        <v>2</v>
      </c>
      <c r="G388" s="56"/>
      <c r="H388" s="33">
        <f>SUM(B388:G388)</f>
        <v>4</v>
      </c>
      <c r="I388" s="48">
        <v>15</v>
      </c>
      <c r="J388" s="170">
        <f t="shared" si="11"/>
        <v>-0.7333333333333333</v>
      </c>
    </row>
    <row r="389" spans="1:10" ht="12.75">
      <c r="A389" s="131" t="s">
        <v>160</v>
      </c>
      <c r="B389" s="108"/>
      <c r="C389" s="56"/>
      <c r="D389" s="48">
        <f>D387/D388</f>
        <v>3000</v>
      </c>
      <c r="E389" s="75"/>
      <c r="F389" s="48">
        <f>F387/F388</f>
        <v>10000</v>
      </c>
      <c r="G389" s="56"/>
      <c r="H389" s="74">
        <f>H387/H388</f>
        <v>6500</v>
      </c>
      <c r="I389" s="48">
        <v>4500</v>
      </c>
      <c r="J389" s="170">
        <f t="shared" si="11"/>
        <v>0.4444444444444444</v>
      </c>
    </row>
    <row r="390" spans="1:10" ht="12.75">
      <c r="A390" s="131"/>
      <c r="B390" s="56"/>
      <c r="C390" s="56"/>
      <c r="D390" s="56"/>
      <c r="E390" s="56"/>
      <c r="F390" s="56"/>
      <c r="G390" s="56"/>
      <c r="H390" s="35"/>
      <c r="I390" s="48"/>
      <c r="J390" s="170"/>
    </row>
    <row r="391" spans="1:10" ht="12.75">
      <c r="A391" s="133" t="s">
        <v>86</v>
      </c>
      <c r="B391" s="56"/>
      <c r="C391" s="56"/>
      <c r="D391" s="56"/>
      <c r="E391" s="56"/>
      <c r="F391" s="70"/>
      <c r="G391" s="70"/>
      <c r="H391" s="35"/>
      <c r="I391" s="48"/>
      <c r="J391" s="170"/>
    </row>
    <row r="392" spans="1:10" ht="12.75">
      <c r="A392" s="131" t="s">
        <v>176</v>
      </c>
      <c r="B392" s="75"/>
      <c r="C392" s="38"/>
      <c r="D392" s="38">
        <v>238050</v>
      </c>
      <c r="E392" s="75"/>
      <c r="F392" s="38">
        <v>24200</v>
      </c>
      <c r="G392" s="38"/>
      <c r="H392" s="35">
        <f>SUM(B392:G392)</f>
        <v>262250</v>
      </c>
      <c r="I392" s="48">
        <v>298430</v>
      </c>
      <c r="J392" s="170">
        <f t="shared" si="11"/>
        <v>-0.12123446034245887</v>
      </c>
    </row>
    <row r="393" spans="1:10" ht="12.75">
      <c r="A393" s="131" t="s">
        <v>201</v>
      </c>
      <c r="B393" s="75"/>
      <c r="C393" s="56"/>
      <c r="D393" s="115">
        <v>1725</v>
      </c>
      <c r="E393" s="75"/>
      <c r="F393" s="56">
        <v>22</v>
      </c>
      <c r="G393" s="56"/>
      <c r="H393" s="35">
        <f>SUM(B393:G393)</f>
        <v>1747</v>
      </c>
      <c r="I393" s="48">
        <v>2145</v>
      </c>
      <c r="J393" s="170">
        <f t="shared" si="11"/>
        <v>-0.18554778554778556</v>
      </c>
    </row>
    <row r="394" spans="1:10" ht="12.75">
      <c r="A394" s="131" t="s">
        <v>160</v>
      </c>
      <c r="B394" s="75"/>
      <c r="C394" s="56"/>
      <c r="D394" s="48">
        <f>D392/D393</f>
        <v>138</v>
      </c>
      <c r="E394" s="75"/>
      <c r="F394" s="48">
        <f>F392/F393</f>
        <v>1100</v>
      </c>
      <c r="G394" s="56"/>
      <c r="H394" s="74">
        <f>H392/H393</f>
        <v>150.11448196908987</v>
      </c>
      <c r="I394" s="48">
        <f>I392/I393</f>
        <v>139.12820512820514</v>
      </c>
      <c r="J394" s="170">
        <f t="shared" si="11"/>
        <v>0.07896513026069008</v>
      </c>
    </row>
    <row r="395" spans="1:10" ht="12.75">
      <c r="A395" s="131"/>
      <c r="B395" s="56"/>
      <c r="C395" s="56"/>
      <c r="D395" s="56"/>
      <c r="E395" s="56"/>
      <c r="F395" s="56"/>
      <c r="G395" s="56"/>
      <c r="H395" s="35"/>
      <c r="I395" s="48"/>
      <c r="J395" s="170"/>
    </row>
    <row r="396" spans="1:10" ht="12.75">
      <c r="A396" s="133" t="s">
        <v>87</v>
      </c>
      <c r="B396" s="56"/>
      <c r="C396" s="70"/>
      <c r="D396" s="36"/>
      <c r="E396" s="70"/>
      <c r="F396" s="70"/>
      <c r="G396" s="70"/>
      <c r="H396" s="35"/>
      <c r="I396" s="48"/>
      <c r="J396" s="170"/>
    </row>
    <row r="397" spans="1:10" ht="12.75">
      <c r="A397" s="131" t="s">
        <v>157</v>
      </c>
      <c r="B397" s="75"/>
      <c r="C397" s="38"/>
      <c r="D397" s="38">
        <v>15375</v>
      </c>
      <c r="E397" s="38">
        <v>1200</v>
      </c>
      <c r="F397" s="75">
        <v>13750</v>
      </c>
      <c r="G397" s="38"/>
      <c r="H397" s="35">
        <f>SUM(B397:G397)</f>
        <v>30325</v>
      </c>
      <c r="I397" s="48">
        <v>26820</v>
      </c>
      <c r="J397" s="170">
        <f t="shared" si="11"/>
        <v>0.1306860551826995</v>
      </c>
    </row>
    <row r="398" spans="1:10" ht="12.75">
      <c r="A398" s="131" t="s">
        <v>201</v>
      </c>
      <c r="B398" s="75"/>
      <c r="C398" s="56"/>
      <c r="D398" s="73">
        <v>30.5</v>
      </c>
      <c r="E398" s="56">
        <v>4</v>
      </c>
      <c r="F398" s="106">
        <v>1.3</v>
      </c>
      <c r="G398" s="56"/>
      <c r="H398" s="35">
        <f>SUM(B398:G398)</f>
        <v>35.8</v>
      </c>
      <c r="I398" s="48">
        <v>53</v>
      </c>
      <c r="J398" s="170">
        <f t="shared" si="11"/>
        <v>-0.3245283018867925</v>
      </c>
    </row>
    <row r="399" spans="1:10" ht="12.75">
      <c r="A399" s="131" t="s">
        <v>160</v>
      </c>
      <c r="B399" s="75"/>
      <c r="C399" s="38"/>
      <c r="D399" s="48">
        <f>D397/D398</f>
        <v>504.0983606557377</v>
      </c>
      <c r="E399" s="48">
        <f>SUM(E397/E398)</f>
        <v>300</v>
      </c>
      <c r="F399" s="48">
        <f>F397/F398</f>
        <v>10576.923076923076</v>
      </c>
      <c r="G399" s="56"/>
      <c r="H399" s="74">
        <v>842</v>
      </c>
      <c r="I399" s="48">
        <v>511</v>
      </c>
      <c r="J399" s="170">
        <f t="shared" si="11"/>
        <v>0.6477495107632094</v>
      </c>
    </row>
    <row r="400" spans="1:10" ht="12.75">
      <c r="A400" s="131"/>
      <c r="B400" s="38"/>
      <c r="C400" s="38"/>
      <c r="D400" s="56"/>
      <c r="E400" s="56"/>
      <c r="F400" s="56"/>
      <c r="G400" s="56"/>
      <c r="H400" s="35"/>
      <c r="I400" s="48"/>
      <c r="J400" s="170"/>
    </row>
    <row r="401" spans="1:10" ht="12.75">
      <c r="A401" s="133" t="s">
        <v>104</v>
      </c>
      <c r="B401" s="38"/>
      <c r="C401" s="38"/>
      <c r="D401" s="56"/>
      <c r="E401" s="56"/>
      <c r="F401" s="70"/>
      <c r="G401" s="56"/>
      <c r="H401" s="35"/>
      <c r="I401" s="48"/>
      <c r="J401" s="170"/>
    </row>
    <row r="402" spans="1:10" ht="12.75">
      <c r="A402" s="131" t="s">
        <v>157</v>
      </c>
      <c r="B402" s="75"/>
      <c r="C402" s="75"/>
      <c r="D402" s="75"/>
      <c r="E402" s="75"/>
      <c r="F402" s="38"/>
      <c r="G402" s="75"/>
      <c r="H402" s="35"/>
      <c r="I402" s="48">
        <v>14000</v>
      </c>
      <c r="J402" s="170">
        <f t="shared" si="11"/>
        <v>-1</v>
      </c>
    </row>
    <row r="403" spans="1:10" ht="12.75">
      <c r="A403" s="131" t="s">
        <v>201</v>
      </c>
      <c r="B403" s="75"/>
      <c r="C403" s="75"/>
      <c r="D403" s="75"/>
      <c r="E403" s="75"/>
      <c r="F403" s="56"/>
      <c r="G403" s="75"/>
      <c r="H403" s="35"/>
      <c r="I403" s="48">
        <v>3</v>
      </c>
      <c r="J403" s="170">
        <f t="shared" si="11"/>
        <v>-1</v>
      </c>
    </row>
    <row r="404" spans="1:10" ht="12.75">
      <c r="A404" s="131" t="s">
        <v>160</v>
      </c>
      <c r="B404" s="75"/>
      <c r="C404" s="75"/>
      <c r="D404" s="75"/>
      <c r="E404" s="75"/>
      <c r="F404" s="56"/>
      <c r="G404" s="75"/>
      <c r="H404" s="35"/>
      <c r="I404" s="48">
        <v>5600</v>
      </c>
      <c r="J404" s="170">
        <f t="shared" si="11"/>
        <v>-1</v>
      </c>
    </row>
    <row r="405" spans="1:10" ht="12.75">
      <c r="A405" s="131"/>
      <c r="B405" s="38"/>
      <c r="C405" s="38"/>
      <c r="D405" s="56"/>
      <c r="E405" s="56"/>
      <c r="F405" s="56"/>
      <c r="G405" s="56"/>
      <c r="H405" s="35"/>
      <c r="I405" s="48"/>
      <c r="J405" s="170"/>
    </row>
    <row r="406" spans="1:10" ht="12.75">
      <c r="A406" s="133" t="s">
        <v>105</v>
      </c>
      <c r="B406" s="38"/>
      <c r="C406" s="38"/>
      <c r="D406" s="56"/>
      <c r="E406" s="56"/>
      <c r="F406" s="70"/>
      <c r="G406" s="56"/>
      <c r="H406" s="35"/>
      <c r="I406" s="48"/>
      <c r="J406" s="170"/>
    </row>
    <row r="407" spans="1:10" ht="12.75">
      <c r="A407" s="131" t="s">
        <v>157</v>
      </c>
      <c r="B407" s="107"/>
      <c r="C407" s="97"/>
      <c r="D407" s="38">
        <v>16000</v>
      </c>
      <c r="E407" s="75"/>
      <c r="F407" s="38"/>
      <c r="G407" s="75"/>
      <c r="H407" s="35">
        <f>SUM(B407:G407)</f>
        <v>16000</v>
      </c>
      <c r="I407" s="48">
        <v>56200</v>
      </c>
      <c r="J407" s="170">
        <f t="shared" si="11"/>
        <v>-0.7153024911032029</v>
      </c>
    </row>
    <row r="408" spans="1:10" ht="12.75">
      <c r="A408" s="131" t="s">
        <v>201</v>
      </c>
      <c r="B408" s="107"/>
      <c r="C408" s="97"/>
      <c r="D408" s="56">
        <v>11</v>
      </c>
      <c r="E408" s="75"/>
      <c r="F408" s="56"/>
      <c r="G408" s="75"/>
      <c r="H408" s="35">
        <f>SUM(B408:G408)</f>
        <v>11</v>
      </c>
      <c r="I408" s="48">
        <v>21</v>
      </c>
      <c r="J408" s="170">
        <f aca="true" t="shared" si="13" ref="J408:J471">(H408-I408)/I408</f>
        <v>-0.47619047619047616</v>
      </c>
    </row>
    <row r="409" spans="1:10" ht="12.75">
      <c r="A409" s="131" t="s">
        <v>158</v>
      </c>
      <c r="B409" s="107"/>
      <c r="C409" s="97"/>
      <c r="D409" s="48">
        <f>D407/D408</f>
        <v>1454.5454545454545</v>
      </c>
      <c r="E409" s="75"/>
      <c r="F409" s="56"/>
      <c r="G409" s="75"/>
      <c r="H409" s="74">
        <f>H407/H408</f>
        <v>1454.5454545454545</v>
      </c>
      <c r="I409" s="48">
        <v>2766</v>
      </c>
      <c r="J409" s="170">
        <f t="shared" si="13"/>
        <v>-0.4741339643725761</v>
      </c>
    </row>
    <row r="410" spans="1:10" ht="12.75">
      <c r="A410" s="131"/>
      <c r="B410" s="38"/>
      <c r="C410" s="38"/>
      <c r="D410" s="56"/>
      <c r="E410" s="56"/>
      <c r="F410" s="56"/>
      <c r="G410" s="56"/>
      <c r="H410" s="35"/>
      <c r="I410" s="48"/>
      <c r="J410" s="170"/>
    </row>
    <row r="411" spans="1:10" ht="12.75">
      <c r="A411" s="133" t="s">
        <v>112</v>
      </c>
      <c r="B411" s="38"/>
      <c r="C411" s="38"/>
      <c r="D411" s="56"/>
      <c r="E411" s="56"/>
      <c r="F411" s="56"/>
      <c r="G411" s="56"/>
      <c r="H411" s="35"/>
      <c r="I411" s="48"/>
      <c r="J411" s="170"/>
    </row>
    <row r="412" spans="1:10" ht="12.75">
      <c r="A412" s="131" t="s">
        <v>157</v>
      </c>
      <c r="B412" s="75"/>
      <c r="C412" s="38"/>
      <c r="D412" s="75"/>
      <c r="E412" s="56"/>
      <c r="F412" s="75"/>
      <c r="G412" s="75"/>
      <c r="H412" s="35"/>
      <c r="I412" s="48"/>
      <c r="J412" s="170"/>
    </row>
    <row r="413" spans="1:10" ht="12.75">
      <c r="A413" s="131" t="s">
        <v>201</v>
      </c>
      <c r="B413" s="75"/>
      <c r="C413" s="61"/>
      <c r="D413" s="75"/>
      <c r="E413" s="72"/>
      <c r="F413" s="75"/>
      <c r="G413" s="75"/>
      <c r="H413" s="35"/>
      <c r="I413" s="48"/>
      <c r="J413" s="170"/>
    </row>
    <row r="414" spans="1:10" ht="12.75">
      <c r="A414" s="131" t="s">
        <v>160</v>
      </c>
      <c r="B414" s="75"/>
      <c r="C414" s="38"/>
      <c r="D414" s="75"/>
      <c r="E414" s="56"/>
      <c r="F414" s="75"/>
      <c r="G414" s="75"/>
      <c r="H414" s="35"/>
      <c r="I414" s="48"/>
      <c r="J414" s="170"/>
    </row>
    <row r="415" spans="1:10" ht="12.75">
      <c r="A415" s="131"/>
      <c r="B415" s="38"/>
      <c r="C415" s="38"/>
      <c r="D415" s="56"/>
      <c r="E415" s="56"/>
      <c r="F415" s="56"/>
      <c r="G415" s="56"/>
      <c r="H415" s="35"/>
      <c r="I415" s="48"/>
      <c r="J415" s="170"/>
    </row>
    <row r="416" spans="1:10" ht="12.75">
      <c r="A416" s="133" t="s">
        <v>139</v>
      </c>
      <c r="B416" s="38"/>
      <c r="C416" s="38"/>
      <c r="D416" s="56"/>
      <c r="E416" s="56"/>
      <c r="F416" s="56"/>
      <c r="G416" s="56"/>
      <c r="H416" s="35"/>
      <c r="I416" s="48"/>
      <c r="J416" s="170"/>
    </row>
    <row r="417" spans="1:10" ht="12.75">
      <c r="A417" s="131" t="s">
        <v>157</v>
      </c>
      <c r="B417" s="75"/>
      <c r="C417" s="38"/>
      <c r="D417" s="75"/>
      <c r="E417" s="38">
        <v>10400</v>
      </c>
      <c r="F417" s="75"/>
      <c r="G417" s="75"/>
      <c r="H417" s="35"/>
      <c r="I417" s="48">
        <v>9000</v>
      </c>
      <c r="J417" s="170">
        <f t="shared" si="13"/>
        <v>-1</v>
      </c>
    </row>
    <row r="418" spans="1:10" ht="12.75">
      <c r="A418" s="131" t="s">
        <v>201</v>
      </c>
      <c r="B418" s="75"/>
      <c r="C418" s="98"/>
      <c r="D418" s="75"/>
      <c r="E418" s="72">
        <v>2.6</v>
      </c>
      <c r="F418" s="75"/>
      <c r="G418" s="75"/>
      <c r="H418" s="35"/>
      <c r="I418" s="48">
        <v>2</v>
      </c>
      <c r="J418" s="170">
        <f t="shared" si="13"/>
        <v>-1</v>
      </c>
    </row>
    <row r="419" spans="1:10" ht="12.75">
      <c r="A419" s="131" t="s">
        <v>160</v>
      </c>
      <c r="B419" s="75"/>
      <c r="C419" s="38"/>
      <c r="D419" s="75"/>
      <c r="E419" s="56">
        <f>SUM(E417/E418)</f>
        <v>4000</v>
      </c>
      <c r="F419" s="75"/>
      <c r="G419" s="75"/>
      <c r="H419" s="35"/>
      <c r="I419" s="48">
        <f>I417/I418</f>
        <v>4500</v>
      </c>
      <c r="J419" s="170">
        <f t="shared" si="13"/>
        <v>-1</v>
      </c>
    </row>
    <row r="420" spans="1:10" ht="12.75">
      <c r="A420" s="131"/>
      <c r="B420" s="75"/>
      <c r="C420" s="38"/>
      <c r="D420" s="75"/>
      <c r="E420" s="56"/>
      <c r="F420" s="75"/>
      <c r="G420" s="75"/>
      <c r="H420" s="35"/>
      <c r="I420" s="48"/>
      <c r="J420" s="170"/>
    </row>
    <row r="421" spans="1:10" ht="12.75">
      <c r="A421" s="131"/>
      <c r="B421" s="75"/>
      <c r="C421" s="38"/>
      <c r="D421" s="75"/>
      <c r="E421" s="56"/>
      <c r="F421" s="75"/>
      <c r="G421" s="75"/>
      <c r="H421" s="35" t="s">
        <v>127</v>
      </c>
      <c r="I421" s="48" t="s">
        <v>127</v>
      </c>
      <c r="J421" s="170"/>
    </row>
    <row r="422" spans="1:10" ht="12.75">
      <c r="A422" s="135"/>
      <c r="B422" s="110" t="s">
        <v>4</v>
      </c>
      <c r="C422" s="110" t="s">
        <v>5</v>
      </c>
      <c r="D422" s="110" t="s">
        <v>6</v>
      </c>
      <c r="E422" s="110" t="s">
        <v>7</v>
      </c>
      <c r="F422" s="110" t="s">
        <v>8</v>
      </c>
      <c r="G422" s="110" t="s">
        <v>9</v>
      </c>
      <c r="H422" s="180">
        <v>2008</v>
      </c>
      <c r="I422" s="181">
        <v>2007</v>
      </c>
      <c r="J422" s="170"/>
    </row>
    <row r="423" spans="1:10" ht="12.75">
      <c r="A423" s="124" t="s">
        <v>181</v>
      </c>
      <c r="B423" s="66"/>
      <c r="C423" s="66"/>
      <c r="D423" s="33"/>
      <c r="E423" s="33"/>
      <c r="F423" s="33"/>
      <c r="G423" s="33"/>
      <c r="H423" s="67"/>
      <c r="I423" s="68"/>
      <c r="J423" s="170"/>
    </row>
    <row r="424" spans="1:10" ht="12.75">
      <c r="A424" s="133" t="s">
        <v>224</v>
      </c>
      <c r="B424" s="41">
        <v>650</v>
      </c>
      <c r="C424" s="41">
        <v>3783</v>
      </c>
      <c r="D424" s="41">
        <v>53</v>
      </c>
      <c r="E424" s="41">
        <v>3422</v>
      </c>
      <c r="F424" s="41">
        <v>79</v>
      </c>
      <c r="G424" s="41">
        <v>414</v>
      </c>
      <c r="H424" s="35">
        <f aca="true" t="shared" si="14" ref="H424:H430">SUM(B424:G424)</f>
        <v>8401</v>
      </c>
      <c r="I424" s="48">
        <f>I427</f>
        <v>7926</v>
      </c>
      <c r="J424" s="170">
        <f t="shared" si="13"/>
        <v>0.05992934645470603</v>
      </c>
    </row>
    <row r="425" spans="1:10" ht="12.75">
      <c r="A425" s="131" t="s">
        <v>69</v>
      </c>
      <c r="B425" s="75">
        <v>250</v>
      </c>
      <c r="C425" s="56">
        <v>1250</v>
      </c>
      <c r="D425" s="75">
        <v>527</v>
      </c>
      <c r="E425" s="75">
        <v>1500</v>
      </c>
      <c r="F425" s="56">
        <v>12</v>
      </c>
      <c r="G425" s="38">
        <v>53</v>
      </c>
      <c r="H425" s="35">
        <f t="shared" si="14"/>
        <v>3592</v>
      </c>
      <c r="I425" s="48">
        <v>3914</v>
      </c>
      <c r="J425" s="170">
        <f t="shared" si="13"/>
        <v>-0.08226877874297393</v>
      </c>
    </row>
    <row r="426" spans="1:10" ht="12.75">
      <c r="A426" s="131" t="s">
        <v>70</v>
      </c>
      <c r="B426" s="75">
        <v>2215</v>
      </c>
      <c r="C426" s="114">
        <v>34145</v>
      </c>
      <c r="D426" s="75">
        <v>4250</v>
      </c>
      <c r="E426" s="75">
        <v>30250</v>
      </c>
      <c r="F426" s="56">
        <v>4163</v>
      </c>
      <c r="G426" s="56">
        <v>6305</v>
      </c>
      <c r="H426" s="35">
        <f t="shared" si="14"/>
        <v>81328</v>
      </c>
      <c r="I426" s="48">
        <v>72826</v>
      </c>
      <c r="J426" s="170">
        <f t="shared" si="13"/>
        <v>0.11674401999285969</v>
      </c>
    </row>
    <row r="427" spans="1:10" ht="12.75">
      <c r="A427" s="131" t="s">
        <v>71</v>
      </c>
      <c r="B427" s="56">
        <v>580</v>
      </c>
      <c r="C427" s="56">
        <v>3378</v>
      </c>
      <c r="D427" s="56">
        <v>47</v>
      </c>
      <c r="E427" s="56">
        <v>3055</v>
      </c>
      <c r="F427" s="56">
        <v>71</v>
      </c>
      <c r="G427" s="56">
        <v>370</v>
      </c>
      <c r="H427" s="35">
        <f t="shared" si="14"/>
        <v>7501</v>
      </c>
      <c r="I427" s="48">
        <v>7926</v>
      </c>
      <c r="J427" s="170">
        <f t="shared" si="13"/>
        <v>-0.05362099419631592</v>
      </c>
    </row>
    <row r="428" spans="1:10" ht="12.75">
      <c r="A428" s="131" t="s">
        <v>72</v>
      </c>
      <c r="B428" s="56">
        <f aca="true" t="shared" si="15" ref="B428:G428">B424*900</f>
        <v>585000</v>
      </c>
      <c r="C428" s="56">
        <f t="shared" si="15"/>
        <v>3404700</v>
      </c>
      <c r="D428" s="56">
        <f t="shared" si="15"/>
        <v>47700</v>
      </c>
      <c r="E428" s="56">
        <f t="shared" si="15"/>
        <v>3079800</v>
      </c>
      <c r="F428" s="56">
        <f t="shared" si="15"/>
        <v>71100</v>
      </c>
      <c r="G428" s="56">
        <f t="shared" si="15"/>
        <v>372600</v>
      </c>
      <c r="H428" s="35">
        <f t="shared" si="14"/>
        <v>7560900</v>
      </c>
      <c r="I428" s="48">
        <v>7133400</v>
      </c>
      <c r="J428" s="170">
        <f t="shared" si="13"/>
        <v>0.05992934645470603</v>
      </c>
    </row>
    <row r="429" spans="1:10" ht="12.75">
      <c r="A429" s="131" t="s">
        <v>73</v>
      </c>
      <c r="B429" s="56">
        <f aca="true" t="shared" si="16" ref="B429:G429">B424*450</f>
        <v>292500</v>
      </c>
      <c r="C429" s="56">
        <f t="shared" si="16"/>
        <v>1702350</v>
      </c>
      <c r="D429" s="56">
        <f t="shared" si="16"/>
        <v>23850</v>
      </c>
      <c r="E429" s="56">
        <f t="shared" si="16"/>
        <v>1539900</v>
      </c>
      <c r="F429" s="56">
        <f t="shared" si="16"/>
        <v>35550</v>
      </c>
      <c r="G429" s="56">
        <f t="shared" si="16"/>
        <v>186300</v>
      </c>
      <c r="H429" s="35">
        <f t="shared" si="14"/>
        <v>3780450</v>
      </c>
      <c r="I429" s="48">
        <v>3566700</v>
      </c>
      <c r="J429" s="170">
        <f t="shared" si="13"/>
        <v>0.05992934645470603</v>
      </c>
    </row>
    <row r="430" spans="1:10" ht="12.75">
      <c r="A430" s="131" t="s">
        <v>137</v>
      </c>
      <c r="B430" s="56"/>
      <c r="C430" s="56">
        <v>3109</v>
      </c>
      <c r="D430" s="56"/>
      <c r="E430" s="56">
        <v>1115</v>
      </c>
      <c r="F430" s="56"/>
      <c r="G430" s="56"/>
      <c r="H430" s="35">
        <f t="shared" si="14"/>
        <v>4224</v>
      </c>
      <c r="I430" s="48">
        <v>4670</v>
      </c>
      <c r="J430" s="170">
        <f t="shared" si="13"/>
        <v>-0.09550321199143469</v>
      </c>
    </row>
    <row r="431" spans="1:10" ht="12.75">
      <c r="A431" s="131"/>
      <c r="B431" s="56"/>
      <c r="C431" s="56"/>
      <c r="D431" s="56"/>
      <c r="E431" s="56"/>
      <c r="F431" s="56"/>
      <c r="G431" s="56"/>
      <c r="H431" s="35"/>
      <c r="I431" s="48"/>
      <c r="J431" s="170"/>
    </row>
    <row r="432" spans="1:10" ht="12.75">
      <c r="A432" s="133" t="s">
        <v>74</v>
      </c>
      <c r="B432" s="38"/>
      <c r="C432" s="56"/>
      <c r="D432" s="56"/>
      <c r="E432" s="56"/>
      <c r="F432" s="56"/>
      <c r="G432" s="56"/>
      <c r="H432" s="35"/>
      <c r="I432" s="48"/>
      <c r="J432" s="170"/>
    </row>
    <row r="433" spans="1:10" ht="12.75">
      <c r="A433" s="131" t="s">
        <v>156</v>
      </c>
      <c r="B433" s="56">
        <v>356994</v>
      </c>
      <c r="C433" s="56">
        <v>487623</v>
      </c>
      <c r="D433" s="56">
        <v>111400</v>
      </c>
      <c r="E433" s="56">
        <f>E434+E435</f>
        <v>5100261</v>
      </c>
      <c r="F433" s="56">
        <v>74690</v>
      </c>
      <c r="G433" s="24">
        <v>306625</v>
      </c>
      <c r="H433" s="35">
        <f>SUM(B433:G433)</f>
        <v>6437593</v>
      </c>
      <c r="I433" s="48">
        <v>5965514</v>
      </c>
      <c r="J433" s="170">
        <f t="shared" si="13"/>
        <v>0.07913467305583391</v>
      </c>
    </row>
    <row r="434" spans="1:10" ht="12.75">
      <c r="A434" s="131" t="s">
        <v>106</v>
      </c>
      <c r="B434" s="56"/>
      <c r="C434" s="56"/>
      <c r="D434" s="56"/>
      <c r="E434" s="56">
        <v>4463261</v>
      </c>
      <c r="F434" s="56"/>
      <c r="G434" s="56"/>
      <c r="H434" s="35">
        <f>SUM(B434:G434)</f>
        <v>4463261</v>
      </c>
      <c r="I434" s="48">
        <v>4513301</v>
      </c>
      <c r="J434" s="170">
        <f t="shared" si="13"/>
        <v>-0.011087228616039568</v>
      </c>
    </row>
    <row r="435" spans="1:10" ht="12.75">
      <c r="A435" s="130" t="s">
        <v>183</v>
      </c>
      <c r="B435" s="56">
        <v>356994</v>
      </c>
      <c r="C435" s="56">
        <v>487624</v>
      </c>
      <c r="D435" s="56">
        <v>111400</v>
      </c>
      <c r="E435" s="56">
        <v>637000</v>
      </c>
      <c r="F435" s="56">
        <v>35490</v>
      </c>
      <c r="G435" s="24">
        <v>306625</v>
      </c>
      <c r="H435" s="35">
        <f>SUM(B435:G435)</f>
        <v>1935133</v>
      </c>
      <c r="I435" s="48">
        <v>1452213</v>
      </c>
      <c r="J435" s="170">
        <f t="shared" si="13"/>
        <v>0.3325407498762234</v>
      </c>
    </row>
    <row r="436" spans="1:10" ht="12.75">
      <c r="A436" s="131"/>
      <c r="B436" s="56"/>
      <c r="C436" s="56"/>
      <c r="D436" s="38"/>
      <c r="E436" s="38"/>
      <c r="F436" s="38"/>
      <c r="G436" s="38"/>
      <c r="H436" s="35"/>
      <c r="I436" s="48"/>
      <c r="J436" s="170"/>
    </row>
    <row r="437" spans="1:10" ht="12.75">
      <c r="A437" s="133" t="s">
        <v>75</v>
      </c>
      <c r="B437" s="56"/>
      <c r="C437" s="56"/>
      <c r="D437" s="56"/>
      <c r="E437" s="56"/>
      <c r="F437" s="56"/>
      <c r="G437" s="56"/>
      <c r="H437" s="35"/>
      <c r="I437" s="48"/>
      <c r="J437" s="170"/>
    </row>
    <row r="438" spans="1:10" ht="12.75">
      <c r="A438" s="131" t="s">
        <v>157</v>
      </c>
      <c r="B438" s="56">
        <v>4670</v>
      </c>
      <c r="C438" s="49">
        <v>24500</v>
      </c>
      <c r="D438" s="75"/>
      <c r="E438" s="48">
        <v>31395</v>
      </c>
      <c r="F438" s="49"/>
      <c r="G438" s="174">
        <v>2750</v>
      </c>
      <c r="H438" s="35">
        <f>SUM(B438:G438)</f>
        <v>63315</v>
      </c>
      <c r="I438" s="48">
        <v>106325</v>
      </c>
      <c r="J438" s="170">
        <f t="shared" si="13"/>
        <v>-0.4045144603809076</v>
      </c>
    </row>
    <row r="439" spans="1:10" ht="12.75">
      <c r="A439" s="131" t="s">
        <v>76</v>
      </c>
      <c r="B439" s="56">
        <v>524</v>
      </c>
      <c r="C439" s="56">
        <v>465</v>
      </c>
      <c r="D439" s="75"/>
      <c r="E439" s="48">
        <v>598</v>
      </c>
      <c r="F439" s="56"/>
      <c r="G439" s="56">
        <v>105</v>
      </c>
      <c r="H439" s="35">
        <f>SUM(B439:G439)</f>
        <v>1692</v>
      </c>
      <c r="I439" s="48">
        <v>1752</v>
      </c>
      <c r="J439" s="170">
        <f t="shared" si="13"/>
        <v>-0.03424657534246575</v>
      </c>
    </row>
    <row r="440" spans="1:10" ht="12.75">
      <c r="A440" s="131" t="s">
        <v>187</v>
      </c>
      <c r="B440" s="56"/>
      <c r="C440" s="56"/>
      <c r="D440" s="75"/>
      <c r="E440" s="48">
        <v>324</v>
      </c>
      <c r="F440" s="56"/>
      <c r="G440" s="56"/>
      <c r="H440" s="35">
        <f>SUM(B440:G440)</f>
        <v>324</v>
      </c>
      <c r="I440" s="48">
        <v>625</v>
      </c>
      <c r="J440" s="170">
        <f t="shared" si="13"/>
        <v>-0.4816</v>
      </c>
    </row>
    <row r="441" spans="1:10" ht="12.75">
      <c r="A441" s="131" t="s">
        <v>167</v>
      </c>
      <c r="B441" s="56">
        <f>B438/B439</f>
        <v>8.912213740458014</v>
      </c>
      <c r="C441" s="56">
        <f>C438/C439</f>
        <v>52.68817204301075</v>
      </c>
      <c r="D441" s="75"/>
      <c r="E441" s="56">
        <f>E438/E439</f>
        <v>52.5</v>
      </c>
      <c r="F441" s="56"/>
      <c r="G441" s="56">
        <f>SUM(G438/G439)</f>
        <v>26.19047619047619</v>
      </c>
      <c r="H441" s="70">
        <f>H438/H439</f>
        <v>37.420212765957444</v>
      </c>
      <c r="I441" s="48">
        <v>61</v>
      </c>
      <c r="J441" s="170">
        <f t="shared" si="13"/>
        <v>-0.38655388908266486</v>
      </c>
    </row>
    <row r="442" spans="1:10" ht="12.75">
      <c r="A442" s="131"/>
      <c r="B442" s="56"/>
      <c r="C442" s="114"/>
      <c r="D442" s="38"/>
      <c r="E442" s="38"/>
      <c r="F442" s="38"/>
      <c r="G442" s="38"/>
      <c r="H442" s="35"/>
      <c r="I442" s="48"/>
      <c r="J442" s="170"/>
    </row>
    <row r="443" spans="1:10" ht="12.75">
      <c r="A443" s="133" t="s">
        <v>225</v>
      </c>
      <c r="B443" s="56">
        <v>765</v>
      </c>
      <c r="C443" s="56">
        <v>11916</v>
      </c>
      <c r="D443" s="56">
        <v>252</v>
      </c>
      <c r="E443" s="56">
        <v>5845</v>
      </c>
      <c r="F443" s="56">
        <v>261</v>
      </c>
      <c r="G443" s="56">
        <v>563</v>
      </c>
      <c r="H443" s="35">
        <f>SUM(B443:G443)</f>
        <v>19602</v>
      </c>
      <c r="I443" s="48">
        <f>I445</f>
        <v>20536</v>
      </c>
      <c r="J443" s="170"/>
    </row>
    <row r="444" spans="1:10" ht="12.75">
      <c r="A444" s="131" t="s">
        <v>77</v>
      </c>
      <c r="B444" s="56">
        <v>800</v>
      </c>
      <c r="C444" s="56">
        <v>5050</v>
      </c>
      <c r="D444" s="56">
        <v>1309</v>
      </c>
      <c r="E444" s="56">
        <v>4025</v>
      </c>
      <c r="F444" s="56">
        <v>1018</v>
      </c>
      <c r="G444" s="56">
        <v>944</v>
      </c>
      <c r="H444" s="35">
        <f>SUM(B444:G444)</f>
        <v>13146</v>
      </c>
      <c r="I444" s="48">
        <v>12403</v>
      </c>
      <c r="J444" s="170">
        <f t="shared" si="13"/>
        <v>0.05990486172700153</v>
      </c>
    </row>
    <row r="445" spans="1:10" ht="12.75">
      <c r="A445" s="131" t="s">
        <v>71</v>
      </c>
      <c r="B445" s="56">
        <v>665</v>
      </c>
      <c r="C445" s="56">
        <v>10362</v>
      </c>
      <c r="D445" s="56">
        <v>219</v>
      </c>
      <c r="E445" s="56">
        <v>5083</v>
      </c>
      <c r="F445" s="56">
        <v>227</v>
      </c>
      <c r="G445" s="56">
        <v>490</v>
      </c>
      <c r="H445" s="35">
        <f>SUM(B445:G445)</f>
        <v>17046</v>
      </c>
      <c r="I445" s="48">
        <v>20536</v>
      </c>
      <c r="J445" s="170">
        <f t="shared" si="13"/>
        <v>-0.16994546162835994</v>
      </c>
    </row>
    <row r="446" spans="1:10" ht="12.75">
      <c r="A446" s="131" t="s">
        <v>72</v>
      </c>
      <c r="B446" s="56">
        <f aca="true" t="shared" si="17" ref="B446:G446">B443*200</f>
        <v>153000</v>
      </c>
      <c r="C446" s="56">
        <f t="shared" si="17"/>
        <v>2383200</v>
      </c>
      <c r="D446" s="56">
        <f t="shared" si="17"/>
        <v>50400</v>
      </c>
      <c r="E446" s="56">
        <f t="shared" si="17"/>
        <v>1169000</v>
      </c>
      <c r="F446" s="56">
        <f t="shared" si="17"/>
        <v>52200</v>
      </c>
      <c r="G446" s="56">
        <f t="shared" si="17"/>
        <v>112600</v>
      </c>
      <c r="H446" s="70">
        <f>SUM(B446:G446)</f>
        <v>3920400</v>
      </c>
      <c r="I446" s="48">
        <v>4107200</v>
      </c>
      <c r="J446" s="170">
        <f t="shared" si="13"/>
        <v>-0.0454811063498247</v>
      </c>
    </row>
    <row r="447" spans="1:10" ht="12.75">
      <c r="A447" s="131" t="s">
        <v>73</v>
      </c>
      <c r="B447" s="56">
        <f aca="true" t="shared" si="18" ref="B447:G447">B443*120</f>
        <v>91800</v>
      </c>
      <c r="C447" s="56">
        <f t="shared" si="18"/>
        <v>1429920</v>
      </c>
      <c r="D447" s="56">
        <f t="shared" si="18"/>
        <v>30240</v>
      </c>
      <c r="E447" s="56">
        <f t="shared" si="18"/>
        <v>701400</v>
      </c>
      <c r="F447" s="56">
        <f t="shared" si="18"/>
        <v>31320</v>
      </c>
      <c r="G447" s="56">
        <f t="shared" si="18"/>
        <v>67560</v>
      </c>
      <c r="H447" s="70">
        <f>SUM(B447:G447)</f>
        <v>2352240</v>
      </c>
      <c r="I447" s="48">
        <v>2464320</v>
      </c>
      <c r="J447" s="170">
        <f t="shared" si="13"/>
        <v>-0.0454811063498247</v>
      </c>
    </row>
    <row r="448" spans="1:10" ht="12.75">
      <c r="A448" s="131" t="s">
        <v>213</v>
      </c>
      <c r="B448" s="56"/>
      <c r="C448" s="38"/>
      <c r="D448" s="56"/>
      <c r="E448" s="38"/>
      <c r="F448" s="38"/>
      <c r="G448" s="38"/>
      <c r="H448" s="35"/>
      <c r="I448" s="48">
        <v>1038</v>
      </c>
      <c r="J448" s="170">
        <f t="shared" si="13"/>
        <v>-1</v>
      </c>
    </row>
    <row r="449" spans="1:10" ht="12.75">
      <c r="A449" s="133" t="s">
        <v>122</v>
      </c>
      <c r="B449" s="114"/>
      <c r="C449" s="114"/>
      <c r="D449" s="114"/>
      <c r="E449" s="114"/>
      <c r="F449" s="114"/>
      <c r="G449" s="114"/>
      <c r="H449" s="35"/>
      <c r="I449" s="48"/>
      <c r="J449" s="170"/>
    </row>
    <row r="450" spans="1:10" ht="12.75">
      <c r="A450" s="131" t="s">
        <v>123</v>
      </c>
      <c r="B450" s="56">
        <v>705</v>
      </c>
      <c r="C450" s="38">
        <v>3700</v>
      </c>
      <c r="D450" s="56">
        <v>1142</v>
      </c>
      <c r="E450" s="38">
        <v>3081</v>
      </c>
      <c r="F450" s="38">
        <v>642</v>
      </c>
      <c r="G450" s="38">
        <v>641</v>
      </c>
      <c r="H450" s="35">
        <f>SUM(B450:G450)</f>
        <v>9911</v>
      </c>
      <c r="I450" s="48">
        <v>9645</v>
      </c>
      <c r="J450" s="170">
        <f t="shared" si="13"/>
        <v>0.02757905650596164</v>
      </c>
    </row>
    <row r="451" spans="1:10" ht="12.75">
      <c r="A451" s="131" t="s">
        <v>71</v>
      </c>
      <c r="B451" s="56">
        <v>48</v>
      </c>
      <c r="C451" s="38">
        <v>1043</v>
      </c>
      <c r="D451" s="56">
        <v>23</v>
      </c>
      <c r="E451" s="38">
        <v>233</v>
      </c>
      <c r="F451" s="38">
        <v>74</v>
      </c>
      <c r="G451" s="38">
        <v>73</v>
      </c>
      <c r="H451" s="35">
        <f>SUM(B451:G451)</f>
        <v>1494</v>
      </c>
      <c r="I451" s="48">
        <v>1171</v>
      </c>
      <c r="J451" s="170">
        <f t="shared" si="13"/>
        <v>0.27583262169086253</v>
      </c>
    </row>
    <row r="452" spans="1:10" ht="12.75">
      <c r="A452" s="131" t="s">
        <v>72</v>
      </c>
      <c r="B452" s="56">
        <f aca="true" t="shared" si="19" ref="B452:H452">B451*75</f>
        <v>3600</v>
      </c>
      <c r="C452" s="56">
        <f t="shared" si="19"/>
        <v>78225</v>
      </c>
      <c r="D452" s="56">
        <f t="shared" si="19"/>
        <v>1725</v>
      </c>
      <c r="E452" s="56">
        <f t="shared" si="19"/>
        <v>17475</v>
      </c>
      <c r="F452" s="56">
        <f t="shared" si="19"/>
        <v>5550</v>
      </c>
      <c r="G452" s="56">
        <f t="shared" si="19"/>
        <v>5475</v>
      </c>
      <c r="H452" s="70">
        <f t="shared" si="19"/>
        <v>112050</v>
      </c>
      <c r="I452" s="48">
        <v>87825</v>
      </c>
      <c r="J452" s="170">
        <f t="shared" si="13"/>
        <v>0.27583262169086253</v>
      </c>
    </row>
    <row r="453" spans="1:10" ht="12.75">
      <c r="A453" s="131" t="s">
        <v>73</v>
      </c>
      <c r="B453" s="56">
        <f aca="true" t="shared" si="20" ref="B453:H453">B451*45</f>
        <v>2160</v>
      </c>
      <c r="C453" s="56">
        <f t="shared" si="20"/>
        <v>46935</v>
      </c>
      <c r="D453" s="56">
        <f t="shared" si="20"/>
        <v>1035</v>
      </c>
      <c r="E453" s="56">
        <f t="shared" si="20"/>
        <v>10485</v>
      </c>
      <c r="F453" s="56">
        <f t="shared" si="20"/>
        <v>3330</v>
      </c>
      <c r="G453" s="56">
        <f t="shared" si="20"/>
        <v>3285</v>
      </c>
      <c r="H453" s="70">
        <f t="shared" si="20"/>
        <v>67230</v>
      </c>
      <c r="I453" s="48">
        <v>52695</v>
      </c>
      <c r="J453" s="170">
        <f t="shared" si="13"/>
        <v>0.27583262169086253</v>
      </c>
    </row>
    <row r="454" spans="1:10" ht="12.75">
      <c r="A454" s="131"/>
      <c r="B454" s="56"/>
      <c r="C454" s="38"/>
      <c r="D454" s="56"/>
      <c r="E454" s="38"/>
      <c r="F454" s="38"/>
      <c r="G454" s="38"/>
      <c r="H454" s="35"/>
      <c r="I454" s="48"/>
      <c r="J454" s="170"/>
    </row>
    <row r="455" spans="1:10" ht="12.75">
      <c r="A455" s="133" t="s">
        <v>78</v>
      </c>
      <c r="B455" s="38"/>
      <c r="C455" s="56"/>
      <c r="D455" s="56"/>
      <c r="E455" s="56"/>
      <c r="F455" s="56"/>
      <c r="G455" s="56"/>
      <c r="H455" s="35"/>
      <c r="I455" s="48"/>
      <c r="J455" s="170"/>
    </row>
    <row r="456" spans="1:10" ht="12.75">
      <c r="A456" s="131"/>
      <c r="B456" s="56"/>
      <c r="C456" s="56"/>
      <c r="D456" s="56"/>
      <c r="E456" s="56"/>
      <c r="F456" s="56"/>
      <c r="G456" s="56"/>
      <c r="H456" s="35"/>
      <c r="I456" s="48"/>
      <c r="J456" s="170"/>
    </row>
    <row r="457" spans="1:10" ht="12.75">
      <c r="A457" s="131" t="s">
        <v>113</v>
      </c>
      <c r="B457" s="56">
        <v>209293</v>
      </c>
      <c r="C457" s="48">
        <v>3465564</v>
      </c>
      <c r="D457" s="38"/>
      <c r="E457" s="56">
        <v>4639519</v>
      </c>
      <c r="F457" s="56"/>
      <c r="G457" s="56"/>
      <c r="H457" s="35">
        <f aca="true" t="shared" si="21" ref="H457:H464">SUM(B457:G457)</f>
        <v>8314376</v>
      </c>
      <c r="I457" s="48">
        <v>8449728</v>
      </c>
      <c r="J457" s="170">
        <f t="shared" si="13"/>
        <v>-0.01601850379089126</v>
      </c>
    </row>
    <row r="458" spans="1:10" ht="12.75">
      <c r="A458" s="130" t="s">
        <v>184</v>
      </c>
      <c r="B458" s="56"/>
      <c r="C458" s="56"/>
      <c r="D458" s="56"/>
      <c r="E458" s="56">
        <v>14635</v>
      </c>
      <c r="F458" s="38"/>
      <c r="G458" s="38"/>
      <c r="H458" s="35">
        <f t="shared" si="21"/>
        <v>14635</v>
      </c>
      <c r="I458" s="48">
        <v>6189</v>
      </c>
      <c r="J458" s="170">
        <f t="shared" si="13"/>
        <v>1.3646792696719987</v>
      </c>
    </row>
    <row r="459" spans="1:10" ht="12.75">
      <c r="A459" s="130" t="s">
        <v>114</v>
      </c>
      <c r="B459" s="70">
        <v>209293</v>
      </c>
      <c r="C459" s="74">
        <v>3465564</v>
      </c>
      <c r="D459" s="70"/>
      <c r="E459" s="70">
        <f>E457+E458</f>
        <v>4654154</v>
      </c>
      <c r="F459" s="70"/>
      <c r="G459" s="70"/>
      <c r="H459" s="35">
        <f>H457+H458</f>
        <v>8329011</v>
      </c>
      <c r="I459" s="48">
        <v>8455917</v>
      </c>
      <c r="J459" s="170">
        <f t="shared" si="13"/>
        <v>-0.015007952419589738</v>
      </c>
    </row>
    <row r="460" spans="1:10" ht="12.75">
      <c r="A460" s="114" t="s">
        <v>120</v>
      </c>
      <c r="B460" s="114"/>
      <c r="C460" s="38"/>
      <c r="D460" s="56"/>
      <c r="E460" s="61">
        <v>18839226</v>
      </c>
      <c r="F460" s="38"/>
      <c r="G460" s="38"/>
      <c r="H460" s="116">
        <f t="shared" si="21"/>
        <v>18839226</v>
      </c>
      <c r="I460" s="48">
        <v>37426601</v>
      </c>
      <c r="J460" s="170">
        <f t="shared" si="13"/>
        <v>-0.49663540111483806</v>
      </c>
    </row>
    <row r="461" spans="1:10" ht="12.75">
      <c r="A461" s="131" t="s">
        <v>119</v>
      </c>
      <c r="B461" s="114"/>
      <c r="C461" s="61"/>
      <c r="D461" s="56"/>
      <c r="E461" s="38">
        <v>83746</v>
      </c>
      <c r="F461" s="38"/>
      <c r="G461" s="38"/>
      <c r="H461" s="35">
        <f t="shared" si="21"/>
        <v>83746</v>
      </c>
      <c r="I461" s="48">
        <v>41648</v>
      </c>
      <c r="J461" s="170">
        <f t="shared" si="13"/>
        <v>1.0108048405685748</v>
      </c>
    </row>
    <row r="462" spans="1:10" ht="12.75">
      <c r="A462" s="130" t="s">
        <v>115</v>
      </c>
      <c r="B462" s="35">
        <v>940007</v>
      </c>
      <c r="C462" s="35">
        <v>15485912</v>
      </c>
      <c r="D462" s="35"/>
      <c r="E462" s="35">
        <f>E460+E461</f>
        <v>18922972</v>
      </c>
      <c r="F462" s="35"/>
      <c r="G462" s="35"/>
      <c r="H462" s="35">
        <f t="shared" si="21"/>
        <v>35348891</v>
      </c>
      <c r="I462" s="48">
        <v>37468249</v>
      </c>
      <c r="J462" s="170">
        <f t="shared" si="13"/>
        <v>-0.05656410578460712</v>
      </c>
    </row>
    <row r="463" spans="1:10" ht="12.75">
      <c r="A463" s="131" t="s">
        <v>116</v>
      </c>
      <c r="B463" s="114"/>
      <c r="C463" s="38"/>
      <c r="D463" s="73"/>
      <c r="E463" s="61">
        <v>14812049</v>
      </c>
      <c r="F463" s="38"/>
      <c r="G463" s="38"/>
      <c r="H463" s="116">
        <f t="shared" si="21"/>
        <v>14812049</v>
      </c>
      <c r="I463" s="48">
        <v>29443171</v>
      </c>
      <c r="J463" s="170">
        <f t="shared" si="13"/>
        <v>-0.49692752183519906</v>
      </c>
    </row>
    <row r="464" spans="1:10" ht="12.75">
      <c r="A464" s="131" t="s">
        <v>117</v>
      </c>
      <c r="B464" s="114"/>
      <c r="C464" s="38"/>
      <c r="D464" s="56"/>
      <c r="E464" s="38">
        <v>61656</v>
      </c>
      <c r="F464" s="38"/>
      <c r="G464" s="38"/>
      <c r="H464" s="35">
        <f t="shared" si="21"/>
        <v>61656</v>
      </c>
      <c r="I464" s="48">
        <v>29950</v>
      </c>
      <c r="J464" s="170">
        <f t="shared" si="13"/>
        <v>1.0586310517529216</v>
      </c>
    </row>
    <row r="465" spans="1:10" ht="12.75">
      <c r="A465" s="130" t="s">
        <v>118</v>
      </c>
      <c r="B465" s="35">
        <v>752006</v>
      </c>
      <c r="C465" s="35">
        <v>12141691</v>
      </c>
      <c r="D465" s="35"/>
      <c r="E465" s="35">
        <f>E463+E464</f>
        <v>14873705</v>
      </c>
      <c r="F465" s="35"/>
      <c r="G465" s="35"/>
      <c r="H465" s="35">
        <f>SUM(B465:G465)</f>
        <v>27767402</v>
      </c>
      <c r="I465" s="48">
        <v>29473121</v>
      </c>
      <c r="J465" s="170">
        <f t="shared" si="13"/>
        <v>-0.05787371483325434</v>
      </c>
    </row>
    <row r="466" spans="1:10" ht="12.75">
      <c r="A466" s="133" t="s">
        <v>136</v>
      </c>
      <c r="B466" s="56"/>
      <c r="C466" s="73"/>
      <c r="D466" s="56"/>
      <c r="E466" s="38"/>
      <c r="F466" s="56"/>
      <c r="G466" s="38"/>
      <c r="H466" s="35"/>
      <c r="I466" s="48"/>
      <c r="J466" s="170"/>
    </row>
    <row r="467" spans="1:10" ht="12.75">
      <c r="A467" s="131" t="s">
        <v>80</v>
      </c>
      <c r="B467" s="56">
        <v>218966</v>
      </c>
      <c r="C467" s="56">
        <v>592949</v>
      </c>
      <c r="D467" s="56"/>
      <c r="E467" s="56">
        <v>2561970</v>
      </c>
      <c r="F467" s="56"/>
      <c r="G467" s="56"/>
      <c r="H467" s="35">
        <f>SUM(B467:G467)</f>
        <v>3373885</v>
      </c>
      <c r="I467" s="48">
        <v>2949537</v>
      </c>
      <c r="J467" s="170">
        <f t="shared" si="13"/>
        <v>0.1438693598351199</v>
      </c>
    </row>
    <row r="468" spans="1:10" ht="12.75">
      <c r="A468" s="131" t="s">
        <v>81</v>
      </c>
      <c r="B468" s="56"/>
      <c r="C468" s="56"/>
      <c r="D468" s="56"/>
      <c r="E468" s="56"/>
      <c r="F468" s="56"/>
      <c r="G468" s="56"/>
      <c r="H468" s="35">
        <f>SUM(H467*12)</f>
        <v>40486620</v>
      </c>
      <c r="I468" s="114">
        <f>SUM(I467*12)</f>
        <v>35394444</v>
      </c>
      <c r="J468" s="170"/>
    </row>
    <row r="469" spans="1:10" ht="12.75">
      <c r="A469" s="131"/>
      <c r="B469" s="114"/>
      <c r="C469" s="38"/>
      <c r="D469" s="38"/>
      <c r="E469" s="117"/>
      <c r="F469" s="56"/>
      <c r="G469" s="38"/>
      <c r="H469" s="35"/>
      <c r="I469" s="48"/>
      <c r="J469" s="170"/>
    </row>
    <row r="470" spans="1:10" ht="12.75">
      <c r="A470" s="133" t="s">
        <v>82</v>
      </c>
      <c r="B470" s="56"/>
      <c r="C470" s="56"/>
      <c r="D470" s="56"/>
      <c r="E470" s="56"/>
      <c r="F470" s="56"/>
      <c r="G470" s="56"/>
      <c r="H470" s="35"/>
      <c r="I470" s="48"/>
      <c r="J470" s="170"/>
    </row>
    <row r="471" spans="1:10" ht="12.75">
      <c r="A471" s="131" t="s">
        <v>83</v>
      </c>
      <c r="B471" s="56"/>
      <c r="C471" s="56">
        <v>17280</v>
      </c>
      <c r="D471" s="56"/>
      <c r="E471" s="56">
        <v>11659</v>
      </c>
      <c r="F471" s="56"/>
      <c r="G471" s="56"/>
      <c r="H471" s="35">
        <f>SUM(B471:G471)</f>
        <v>28939</v>
      </c>
      <c r="I471" s="48">
        <v>24310</v>
      </c>
      <c r="J471" s="170">
        <f t="shared" si="13"/>
        <v>0.19041546688605512</v>
      </c>
    </row>
    <row r="472" spans="1:10" ht="12.75">
      <c r="A472" s="131" t="s">
        <v>138</v>
      </c>
      <c r="B472" s="56"/>
      <c r="C472" s="56">
        <v>283845</v>
      </c>
      <c r="D472" s="56"/>
      <c r="E472" s="56">
        <v>190140</v>
      </c>
      <c r="F472" s="56"/>
      <c r="G472" s="56"/>
      <c r="H472" s="35">
        <f>SUM(B472:G472)</f>
        <v>473985</v>
      </c>
      <c r="I472" s="48">
        <v>441535</v>
      </c>
      <c r="J472" s="170">
        <f>(H472-I472)/I472</f>
        <v>0.07349360752828202</v>
      </c>
    </row>
    <row r="473" spans="1:10" ht="12.75">
      <c r="A473" s="131" t="s">
        <v>73</v>
      </c>
      <c r="B473" s="56"/>
      <c r="C473" s="56">
        <v>137686</v>
      </c>
      <c r="D473" s="56"/>
      <c r="E473" s="56">
        <v>150745</v>
      </c>
      <c r="F473" s="56"/>
      <c r="G473" s="56"/>
      <c r="H473" s="35">
        <f>SUM(B473:G473)</f>
        <v>288431</v>
      </c>
      <c r="I473" s="48">
        <v>366049</v>
      </c>
      <c r="J473" s="170">
        <f>(H473-I473)/I473</f>
        <v>-0.21204265002772854</v>
      </c>
    </row>
    <row r="474" spans="1:10" ht="12.75">
      <c r="A474" s="131" t="s">
        <v>79</v>
      </c>
      <c r="B474" s="24"/>
      <c r="C474" s="24"/>
      <c r="D474" s="24"/>
      <c r="E474" s="25"/>
      <c r="F474" s="24"/>
      <c r="G474" s="23"/>
      <c r="H474" s="22"/>
      <c r="I474" s="28"/>
      <c r="J474" s="169"/>
    </row>
    <row r="475" spans="1:10" ht="12.75">
      <c r="A475" s="131"/>
      <c r="B475" s="24"/>
      <c r="C475" s="24"/>
      <c r="D475" s="24"/>
      <c r="E475" s="24"/>
      <c r="F475" s="24"/>
      <c r="G475" s="24"/>
      <c r="H475" s="22"/>
      <c r="I475" s="28"/>
      <c r="J475" s="169"/>
    </row>
    <row r="476" spans="1:8" ht="12.75">
      <c r="A476" s="139" t="s">
        <v>124</v>
      </c>
      <c r="B476" s="26"/>
      <c r="C476" s="26"/>
      <c r="D476" s="26"/>
      <c r="E476" s="26"/>
      <c r="F476" s="26"/>
      <c r="G476" s="26"/>
      <c r="H476" s="5"/>
    </row>
    <row r="477" spans="1:8" ht="12.75">
      <c r="A477" s="139" t="s">
        <v>125</v>
      </c>
      <c r="B477" s="26"/>
      <c r="C477" s="26"/>
      <c r="D477" s="26"/>
      <c r="E477" s="26"/>
      <c r="F477" s="26"/>
      <c r="G477" s="26"/>
      <c r="H477" s="5"/>
    </row>
    <row r="478" spans="1:8" ht="12.75">
      <c r="A478" s="139" t="s">
        <v>189</v>
      </c>
      <c r="B478" s="26"/>
      <c r="C478" s="26"/>
      <c r="D478" s="26"/>
      <c r="E478" s="26"/>
      <c r="F478" s="26"/>
      <c r="G478" s="26"/>
      <c r="H478" s="5"/>
    </row>
    <row r="479" spans="1:8" ht="12.75">
      <c r="A479" s="139" t="s">
        <v>173</v>
      </c>
      <c r="B479" s="26"/>
      <c r="C479" s="26"/>
      <c r="D479" s="26"/>
      <c r="E479" s="26"/>
      <c r="F479" s="26"/>
      <c r="G479" s="26"/>
      <c r="H479" s="5"/>
    </row>
    <row r="480" spans="1:8" ht="12.75">
      <c r="A480" s="139" t="s">
        <v>196</v>
      </c>
      <c r="B480" s="26"/>
      <c r="C480" s="26"/>
      <c r="D480" s="26"/>
      <c r="E480" s="26"/>
      <c r="F480" s="26"/>
      <c r="G480" s="26"/>
      <c r="H480" s="5"/>
    </row>
    <row r="481" spans="1:8" ht="12.75">
      <c r="A481" s="139" t="s">
        <v>171</v>
      </c>
      <c r="B481" s="26" t="s">
        <v>153</v>
      </c>
      <c r="C481" s="26"/>
      <c r="D481" s="26"/>
      <c r="E481" s="26"/>
      <c r="F481" s="26"/>
      <c r="G481" s="26"/>
      <c r="H481" s="27"/>
    </row>
    <row r="482" spans="1:8" ht="12.75">
      <c r="A482" s="139" t="s">
        <v>172</v>
      </c>
      <c r="B482" s="26"/>
      <c r="C482" s="26"/>
      <c r="D482" s="26"/>
      <c r="E482" s="26"/>
      <c r="F482" s="26"/>
      <c r="G482" s="26"/>
      <c r="H482" s="27"/>
    </row>
    <row r="483" spans="1:8" ht="12.75">
      <c r="A483" s="140" t="s">
        <v>174</v>
      </c>
      <c r="B483" s="1"/>
      <c r="C483" s="1"/>
      <c r="D483" s="1"/>
      <c r="E483" s="1"/>
      <c r="F483" s="1"/>
      <c r="G483" s="1"/>
      <c r="H483" s="5"/>
    </row>
    <row r="484" spans="1:8" ht="12.75">
      <c r="A484" s="140" t="s">
        <v>191</v>
      </c>
      <c r="B484" s="1"/>
      <c r="C484" s="1"/>
      <c r="D484" s="1"/>
      <c r="E484" s="1"/>
      <c r="F484" s="1"/>
      <c r="G484" s="1"/>
      <c r="H484" s="5"/>
    </row>
    <row r="485" spans="1:8" ht="12.75">
      <c r="A485" s="141" t="s">
        <v>202</v>
      </c>
      <c r="B485" s="1"/>
      <c r="C485" s="1"/>
      <c r="D485" s="1"/>
      <c r="E485" s="1"/>
      <c r="F485" s="1"/>
      <c r="G485" s="1"/>
      <c r="H485" s="5"/>
    </row>
  </sheetData>
  <sheetProtection/>
  <printOptions/>
  <pageMargins left="0.25" right="0.27" top="0.4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1"/>
  <sheetViews>
    <sheetView zoomScalePageLayoutView="0" workbookViewId="0" topLeftCell="A1">
      <selection activeCell="A588" sqref="A588"/>
    </sheetView>
  </sheetViews>
  <sheetFormatPr defaultColWidth="9.140625" defaultRowHeight="12.75"/>
  <sheetData>
    <row r="1" ht="18">
      <c r="A1" s="172" t="s">
        <v>219</v>
      </c>
    </row>
    <row r="70" ht="12.75">
      <c r="A70" t="s">
        <v>217</v>
      </c>
    </row>
    <row r="72" ht="18">
      <c r="A72" s="172" t="s">
        <v>218</v>
      </c>
    </row>
    <row r="168" ht="12.75">
      <c r="A168" t="s">
        <v>220</v>
      </c>
    </row>
    <row r="169" ht="18">
      <c r="A169" s="172" t="s">
        <v>221</v>
      </c>
    </row>
    <row r="395" ht="12.75">
      <c r="A395" t="s">
        <v>220</v>
      </c>
    </row>
    <row r="397" ht="18">
      <c r="A397" s="172" t="s">
        <v>222</v>
      </c>
    </row>
    <row r="489" ht="12.75">
      <c r="A489" t="s">
        <v>220</v>
      </c>
    </row>
    <row r="491" ht="20.25">
      <c r="A491" s="173" t="s">
        <v>223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Office</cp:lastModifiedBy>
  <cp:lastPrinted>2009-05-05T19:38:22Z</cp:lastPrinted>
  <dcterms:created xsi:type="dcterms:W3CDTF">2009-01-28T15:36:08Z</dcterms:created>
  <dcterms:modified xsi:type="dcterms:W3CDTF">2009-05-26T16:52:33Z</dcterms:modified>
  <cp:category/>
  <cp:version/>
  <cp:contentType/>
  <cp:contentStatus/>
</cp:coreProperties>
</file>