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" yWindow="15" windowWidth="9720" windowHeight="5940" tabRatio="599" activeTab="0"/>
  </bookViews>
  <sheets>
    <sheet name="A" sheetId="1" r:id="rId1"/>
  </sheets>
  <definedNames>
    <definedName name="_xlnm.Print_Area" localSheetId="0">'A'!$A$1:$J$486</definedName>
  </definedNames>
  <calcPr fullCalcOnLoad="1"/>
</workbook>
</file>

<file path=xl/sharedStrings.xml><?xml version="1.0" encoding="utf-8"?>
<sst xmlns="http://schemas.openxmlformats.org/spreadsheetml/2006/main" count="490" uniqueCount="222">
  <si>
    <t>MINISTRY OF AGRICULTURE AND FISHERIES</t>
  </si>
  <si>
    <t>DEFINITION OF PRODUCTS</t>
  </si>
  <si>
    <t>Cassava; Coco; Yam; Sweet Potato; Yam; Yampi</t>
  </si>
  <si>
    <t>PRODUCTS</t>
  </si>
  <si>
    <t>COROZAL</t>
  </si>
  <si>
    <t>O. WALK</t>
  </si>
  <si>
    <t>BELIZE</t>
  </si>
  <si>
    <t>CAYO</t>
  </si>
  <si>
    <t>ST.CREEK</t>
  </si>
  <si>
    <t>TOLEDO</t>
  </si>
  <si>
    <t>BLACK BEANS</t>
  </si>
  <si>
    <t>Milpa</t>
  </si>
  <si>
    <t>R.K. BEANS</t>
  </si>
  <si>
    <t xml:space="preserve">      Milpa:</t>
  </si>
  <si>
    <t xml:space="preserve">      Mechanized:</t>
  </si>
  <si>
    <t>COWPEA - (BLACKEYE PEAS)</t>
  </si>
  <si>
    <t>CORN</t>
  </si>
  <si>
    <t xml:space="preserve">     Milpa:</t>
  </si>
  <si>
    <t xml:space="preserve">          Production (lbs)</t>
  </si>
  <si>
    <t xml:space="preserve">         Acres</t>
  </si>
  <si>
    <t xml:space="preserve">     Mechanized:</t>
  </si>
  <si>
    <t>RICE</t>
  </si>
  <si>
    <t>SORGHUM</t>
  </si>
  <si>
    <t>SOYBEANS</t>
  </si>
  <si>
    <t>SUGAR</t>
  </si>
  <si>
    <t xml:space="preserve">     Production (L.Tons)</t>
  </si>
  <si>
    <t xml:space="preserve">          Sugar (L. Tons)</t>
  </si>
  <si>
    <t xml:space="preserve">          Sugarcane (L.Tons)</t>
  </si>
  <si>
    <t xml:space="preserve">          Acres</t>
  </si>
  <si>
    <t xml:space="preserve">     Production (L. Tons)</t>
  </si>
  <si>
    <t xml:space="preserve">          Molasses (L. Tons)</t>
  </si>
  <si>
    <t xml:space="preserve">     Yield(LT)/Acre (Sugarcane)</t>
  </si>
  <si>
    <t xml:space="preserve">     Yield (LT)/Acre (Sugar)</t>
  </si>
  <si>
    <t xml:space="preserve">     Yield (LT)/Acre (Molasses)</t>
  </si>
  <si>
    <t>PETROJAM</t>
  </si>
  <si>
    <t xml:space="preserve">          Yield (L. Tons)</t>
  </si>
  <si>
    <t xml:space="preserve">     H.T. Molasses (L. Tons)</t>
  </si>
  <si>
    <t xml:space="preserve">     C.J.M. (L. Tons)</t>
  </si>
  <si>
    <t>One (1) L. Ton = 2,240 lbs</t>
  </si>
  <si>
    <t>2.  VEGETABLES</t>
  </si>
  <si>
    <t>CABBAGE</t>
  </si>
  <si>
    <t>CUCUMBER</t>
  </si>
  <si>
    <t>OKRA</t>
  </si>
  <si>
    <t>SQUASH</t>
  </si>
  <si>
    <t>TOMATOES</t>
  </si>
  <si>
    <t>IRISH POTATO</t>
  </si>
  <si>
    <t>ONION</t>
  </si>
  <si>
    <t>CARROTS</t>
  </si>
  <si>
    <t>3.  ROOT CROP</t>
  </si>
  <si>
    <t>CASSAVA</t>
  </si>
  <si>
    <t>SWEET POTATO</t>
  </si>
  <si>
    <t>YAM</t>
  </si>
  <si>
    <t>YAMPI</t>
  </si>
  <si>
    <t>4.  TREE CROPS AND OTHER FRUITS</t>
  </si>
  <si>
    <t xml:space="preserve">          Production (90 lb Boxes)</t>
  </si>
  <si>
    <t xml:space="preserve">          Production ( 80 lb Boxes)</t>
  </si>
  <si>
    <t xml:space="preserve">     Production (40 lb Boxes)</t>
  </si>
  <si>
    <t xml:space="preserve">                         (28 lb Boxes)</t>
  </si>
  <si>
    <t>MANGOES</t>
  </si>
  <si>
    <t>PEANUTS</t>
  </si>
  <si>
    <t>PINEAPPLE</t>
  </si>
  <si>
    <t>PLANTAIN</t>
  </si>
  <si>
    <t xml:space="preserve">     Yield (Bunches)</t>
  </si>
  <si>
    <t>WATERMELON</t>
  </si>
  <si>
    <t>COCONUT</t>
  </si>
  <si>
    <t>COCOA</t>
  </si>
  <si>
    <t>CANTELOUPE</t>
  </si>
  <si>
    <t>ANNATO</t>
  </si>
  <si>
    <t>COFFEE</t>
  </si>
  <si>
    <t xml:space="preserve">     Dairy Population (Heads):</t>
  </si>
  <si>
    <t xml:space="preserve">     Beef Population (Heads):</t>
  </si>
  <si>
    <t xml:space="preserve">     Heads Slaughtered:</t>
  </si>
  <si>
    <t xml:space="preserve">          Liveweight (lbs)</t>
  </si>
  <si>
    <t xml:space="preserve">          Dressweight (lbs)</t>
  </si>
  <si>
    <t>MILK</t>
  </si>
  <si>
    <t>HONEY</t>
  </si>
  <si>
    <t xml:space="preserve">     No. of Hives</t>
  </si>
  <si>
    <t xml:space="preserve">     Pig Population (Heads):</t>
  </si>
  <si>
    <t>POULTRY</t>
  </si>
  <si>
    <t xml:space="preserve">          Dressweight (lb/Bird)</t>
  </si>
  <si>
    <t xml:space="preserve">     Eggs (Doz)</t>
  </si>
  <si>
    <t xml:space="preserve">     Eggs</t>
  </si>
  <si>
    <t>TURKEY</t>
  </si>
  <si>
    <t xml:space="preserve">     No. of  Turkey (Slaughtered)</t>
  </si>
  <si>
    <t>AVOCADO</t>
  </si>
  <si>
    <t>PUMPKIN</t>
  </si>
  <si>
    <t>CASHEW</t>
  </si>
  <si>
    <t>SOURSOP</t>
  </si>
  <si>
    <t xml:space="preserve">      Sugarcane (L.Tons)</t>
  </si>
  <si>
    <t>1.  GRAINS, BEANS &amp; SUGAR</t>
  </si>
  <si>
    <t>Mechanized</t>
  </si>
  <si>
    <t xml:space="preserve">                         (33 lb Boxes)</t>
  </si>
  <si>
    <t xml:space="preserve">      1     GRAINS, BEANS, SUGAR</t>
  </si>
  <si>
    <t>Black Beans; R.K. Beans; Cowpea; Corn; Rice; Sorghum, Soybeans, Sugar</t>
  </si>
  <si>
    <t xml:space="preserve">      2     VEGETABLES</t>
  </si>
  <si>
    <t>Cabbage, Cucumber, Hot Pepper, Okra, Squash, Sweet pepper, Tomato, Irish Potatoes, Onion, Carrot</t>
  </si>
  <si>
    <t xml:space="preserve">      3     ROOT CROPS</t>
  </si>
  <si>
    <t xml:space="preserve">      4     TREE CROPS &amp; OTHER FRUITS</t>
  </si>
  <si>
    <t>Citrus - Orange/Grapefruit; Banana; Mangoes; Papayas - local/export, Peanuts, Plantains, Watermelon</t>
  </si>
  <si>
    <t>Coconut; Cocoa; Canteloupe; Honey Due Melon, Annato, Coffee, Avocado, Pineapple</t>
  </si>
  <si>
    <t xml:space="preserve">       5     LIVESTOCK</t>
  </si>
  <si>
    <r>
      <t xml:space="preserve">        </t>
    </r>
    <r>
      <rPr>
        <b/>
        <u val="single"/>
        <sz val="8"/>
        <rFont val="Times New Roman"/>
        <family val="1"/>
      </rPr>
      <t>PRODUCT CATEGORIES</t>
    </r>
  </si>
  <si>
    <t>Production (lbs)</t>
  </si>
  <si>
    <t>Acres</t>
  </si>
  <si>
    <t>Nutmeg</t>
  </si>
  <si>
    <t>Craboo</t>
  </si>
  <si>
    <t>Processed plants</t>
  </si>
  <si>
    <t xml:space="preserve">          Yield (lbs)</t>
  </si>
  <si>
    <t xml:space="preserve">     Orange (lbs)</t>
  </si>
  <si>
    <t xml:space="preserve">     Grapefruit (lbs)</t>
  </si>
  <si>
    <t xml:space="preserve">        Yield (lbs)</t>
  </si>
  <si>
    <t xml:space="preserve">Yield (lbs) </t>
  </si>
  <si>
    <t>Grapes</t>
  </si>
  <si>
    <t>No. of Bird Slaughtered By Processors</t>
  </si>
  <si>
    <t>Total birds slaughtered</t>
  </si>
  <si>
    <t>Total liveweights</t>
  </si>
  <si>
    <t>Dressweight by processors</t>
  </si>
  <si>
    <t>Dressweight by Others</t>
  </si>
  <si>
    <t>Total Dress weight</t>
  </si>
  <si>
    <t>Liveweight by Others</t>
  </si>
  <si>
    <t>Liveweight by processors</t>
  </si>
  <si>
    <t>COCO YAMS</t>
  </si>
  <si>
    <t>SHEEP</t>
  </si>
  <si>
    <t>Sheep population (heads)</t>
  </si>
  <si>
    <t>Source: District Agriculture Offices, BGA, CGA, BSI, TCGA, Quality Poultry, Homestead, Wetern daries, Tropical fruits</t>
  </si>
  <si>
    <t>Ministry fo Agriculture, Fisheries and Cooperatives - Policy Analysis and Economic Unit</t>
  </si>
  <si>
    <t>Total</t>
  </si>
  <si>
    <t xml:space="preserve">Total </t>
  </si>
  <si>
    <t>CATTLE *</t>
  </si>
  <si>
    <t>PIGS**</t>
  </si>
  <si>
    <t>Mech. Irrigated</t>
  </si>
  <si>
    <t>Production</t>
  </si>
  <si>
    <t>OTHER BEANS</t>
  </si>
  <si>
    <t>Cauliflower</t>
  </si>
  <si>
    <t>Broccoli</t>
  </si>
  <si>
    <t>Celery</t>
  </si>
  <si>
    <t>Cho-Cho</t>
  </si>
  <si>
    <t>Cotton</t>
  </si>
  <si>
    <t>LAYERS Population</t>
  </si>
  <si>
    <t>Heads Exported</t>
  </si>
  <si>
    <t>Live weight</t>
  </si>
  <si>
    <t>Guava</t>
  </si>
  <si>
    <t>Pitahaya</t>
  </si>
  <si>
    <t>Lettuce</t>
  </si>
  <si>
    <t>Sweet Corn</t>
  </si>
  <si>
    <t>String Beans</t>
  </si>
  <si>
    <t>Apple Banana</t>
  </si>
  <si>
    <t>Jicama</t>
  </si>
  <si>
    <t>(40 lbs boxes) ($3.00p/bx)</t>
  </si>
  <si>
    <t>Chinese Cabbages</t>
  </si>
  <si>
    <t>dry nuts</t>
  </si>
  <si>
    <t>Green Nuts (Processing)</t>
  </si>
  <si>
    <t>Oranges (90 lbs. Boxes) ($7.00 p/bx)</t>
  </si>
  <si>
    <t>Grapefruit (80 lbs. Boxes)  ($7.00 p/bx)</t>
  </si>
  <si>
    <t>BANANA (Exports  bxs)</t>
  </si>
  <si>
    <t xml:space="preserve">                         (26 lb Boxes)</t>
  </si>
  <si>
    <t xml:space="preserve">  </t>
  </si>
  <si>
    <t>Lime Export</t>
  </si>
  <si>
    <t>Local Production</t>
  </si>
  <si>
    <t>Total Production (lbs)</t>
  </si>
  <si>
    <t>Total  Production (lbs)</t>
  </si>
  <si>
    <t xml:space="preserve">Average Yield (lbs /acre) </t>
  </si>
  <si>
    <t>Lime Total Production</t>
  </si>
  <si>
    <t>Average Yield (lbs)</t>
  </si>
  <si>
    <t>Average Yield (bunches/acre)</t>
  </si>
  <si>
    <t xml:space="preserve">  Production (lbs)</t>
  </si>
  <si>
    <t xml:space="preserve">   Production (lbs)</t>
  </si>
  <si>
    <t xml:space="preserve"> Production (lbs)</t>
  </si>
  <si>
    <t>HOT PEPPER (Total Production) (lbs)</t>
  </si>
  <si>
    <t>CITRUS (Export)</t>
  </si>
  <si>
    <t>Average Yield (lbs/Hive)</t>
  </si>
  <si>
    <t xml:space="preserve">Domestic Consumption </t>
  </si>
  <si>
    <t>Lime Domestic Consumption (lbs)</t>
  </si>
  <si>
    <t>Banana Domestic consumption</t>
  </si>
  <si>
    <t>Orange Domestic Consumption is 5% total export</t>
  </si>
  <si>
    <t>Grapefruit Domestic Consumption is 1% of total export</t>
  </si>
  <si>
    <t>Banana Domestic Consumption estimated 12.5% total production</t>
  </si>
  <si>
    <t>Marine Domestic Consumption is estimated 4% of total export</t>
  </si>
  <si>
    <t>Total Production (Nuts)</t>
  </si>
  <si>
    <t xml:space="preserve"> Total Production (lbs) (crude nut)</t>
  </si>
  <si>
    <t>Average Yield (Nuts)</t>
  </si>
  <si>
    <t>Average Yield (lb)</t>
  </si>
  <si>
    <t>Average Yield (ears)</t>
  </si>
  <si>
    <t>Total  Production (ears)</t>
  </si>
  <si>
    <t>5.     LIVESTOCK</t>
  </si>
  <si>
    <t>Local sales  (ONLY)</t>
  </si>
  <si>
    <t>Small Scale Processing (ONLY)</t>
  </si>
  <si>
    <t>No of Birds slaughtered by Others (ONLY)</t>
  </si>
  <si>
    <t>Draft:</t>
  </si>
  <si>
    <t>WHITE CORN</t>
  </si>
  <si>
    <t>-</t>
  </si>
  <si>
    <t>Pollen</t>
  </si>
  <si>
    <t>GINGER</t>
  </si>
  <si>
    <t>Livestock: * Cattle - Estimated Liveweight = 900*lbs, Carcass weight = 450*lbs;  ** Pig - Estimated Liveweight = 200 lbs, Carcass Weight= 120*lbs</t>
  </si>
  <si>
    <t>% Change</t>
  </si>
  <si>
    <t>SWEET PEPPER*</t>
  </si>
  <si>
    <t>Pineapple Note: Heads were reported in the past and now (2003) it's being converted to pounds.</t>
  </si>
  <si>
    <t>Local Papaya Consumption</t>
  </si>
  <si>
    <t xml:space="preserve">      Export (lbs)</t>
  </si>
  <si>
    <t xml:space="preserve">     Production (lbs) (Export)</t>
  </si>
  <si>
    <t>PAPAYA (Production)</t>
  </si>
  <si>
    <t>Papaya Domestic Consumption estimated 2% of total production</t>
  </si>
  <si>
    <t>CITRUS (Production)</t>
  </si>
  <si>
    <t xml:space="preserve">     Orange (bxs)</t>
  </si>
  <si>
    <t xml:space="preserve">     Grapefruit (bxs)</t>
  </si>
  <si>
    <t>BANANA (Production Bxs)</t>
  </si>
  <si>
    <t>AGRICULTURAL PRODUCTION STATISTICS FOR 2004</t>
  </si>
  <si>
    <t>Acres Harvested</t>
  </si>
  <si>
    <t>Acres harvested</t>
  </si>
  <si>
    <t>Note: Livestock Statistics are from DAC Report</t>
  </si>
  <si>
    <t>Cattle - Beef; Dairy; Milk; Honey; Pigs; Poultry - Broilers, Eggs, Turkey, Sheep</t>
  </si>
  <si>
    <t>1st Class</t>
  </si>
  <si>
    <t xml:space="preserve">                         (36 lb Boxes)</t>
  </si>
  <si>
    <t xml:space="preserve">                         (40 lb Boxes)</t>
  </si>
  <si>
    <t xml:space="preserve">                         (37 lb Boxes)</t>
  </si>
  <si>
    <t>2nd Class</t>
  </si>
  <si>
    <t xml:space="preserve">                         (31 lb Boxes)</t>
  </si>
  <si>
    <t>Other Pluck-Houses</t>
  </si>
  <si>
    <t>Livesweight by Pluck-houses</t>
  </si>
  <si>
    <t>Dressweight by Pluck-houses</t>
  </si>
  <si>
    <t>23/02/05</t>
  </si>
  <si>
    <t>01/06/05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</si>
</sst>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  <numFmt numFmtId="165" formatCode="#,##0.000_);\(#,##0.000\)"/>
    <numFmt numFmtId="166" formatCode="#,##0.0000_);\(#,##0.0000\)"/>
    <numFmt numFmtId="167" formatCode="0.000000000"/>
    <numFmt numFmtId="168" formatCode="0.0000000000"/>
    <numFmt numFmtId="169" formatCode="0.00000000"/>
    <numFmt numFmtId="170" formatCode="0.0000000"/>
    <numFmt numFmtId="171" formatCode="0.000000"/>
    <numFmt numFmtId="172" formatCode="0.00000"/>
    <numFmt numFmtId="173" formatCode="0.0000"/>
    <numFmt numFmtId="174" formatCode="0.000"/>
    <numFmt numFmtId="175" formatCode="0.0"/>
    <numFmt numFmtId="176" formatCode="_(* #,##0.0_);_(* \(#,##0.0\);_(* &quot;-&quot;??_);_(@_)"/>
    <numFmt numFmtId="177" formatCode="_(* #,##0_);_(* \(#,##0\);_(* &quot;-&quot;??_);_(@_)"/>
    <numFmt numFmtId="178" formatCode="#,##0.0"/>
    <numFmt numFmtId="179" formatCode="#,##0;[Red]#,##0"/>
    <numFmt numFmtId="180" formatCode="#,##0.000"/>
    <numFmt numFmtId="181" formatCode="#,##0.0000"/>
    <numFmt numFmtId="182" formatCode="#,##0.00000"/>
    <numFmt numFmtId="183" formatCode="#,##0.000000"/>
    <numFmt numFmtId="184" formatCode="#,##0.0000000"/>
    <numFmt numFmtId="185" formatCode="#,##0.00000000"/>
    <numFmt numFmtId="186" formatCode="0.0%"/>
  </numFmts>
  <fonts count="26">
    <font>
      <sz val="10"/>
      <name val="Helv"/>
      <family val="0"/>
    </font>
    <font>
      <sz val="10"/>
      <name val="Arial"/>
      <family val="0"/>
    </font>
    <font>
      <u val="single"/>
      <sz val="5"/>
      <color indexed="12"/>
      <name val="Helv"/>
      <family val="0"/>
    </font>
    <font>
      <u val="single"/>
      <sz val="5"/>
      <color indexed="36"/>
      <name val="Helv"/>
      <family val="0"/>
    </font>
    <font>
      <sz val="8"/>
      <name val="Times New Roman"/>
      <family val="1"/>
    </font>
    <font>
      <b/>
      <u val="single"/>
      <sz val="8"/>
      <name val="Times New Roman"/>
      <family val="1"/>
    </font>
    <font>
      <b/>
      <sz val="8"/>
      <name val="Times New Roman"/>
      <family val="1"/>
    </font>
    <font>
      <b/>
      <u val="single"/>
      <sz val="18"/>
      <name val="Times New Roman"/>
      <family val="1"/>
    </font>
    <font>
      <b/>
      <sz val="10"/>
      <name val="Times New Roman"/>
      <family val="1"/>
    </font>
    <font>
      <b/>
      <u val="single"/>
      <sz val="12"/>
      <name val="Times New Roman"/>
      <family val="1"/>
    </font>
    <font>
      <sz val="10"/>
      <name val="Times New Roman"/>
      <family val="1"/>
    </font>
    <font>
      <u val="single"/>
      <sz val="10"/>
      <name val="Times New Roman"/>
      <family val="1"/>
    </font>
    <font>
      <b/>
      <u val="single"/>
      <sz val="10"/>
      <name val="Times New Roman"/>
      <family val="1"/>
    </font>
    <font>
      <sz val="10"/>
      <color indexed="10"/>
      <name val="Times New Roman"/>
      <family val="1"/>
    </font>
    <font>
      <b/>
      <sz val="11"/>
      <name val="Times New Roman"/>
      <family val="1"/>
    </font>
    <font>
      <sz val="8"/>
      <color indexed="10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12"/>
      <name val="Times New Roman"/>
      <family val="1"/>
    </font>
    <font>
      <b/>
      <sz val="10"/>
      <color indexed="48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83">
    <xf numFmtId="0" fontId="0" fillId="0" borderId="0" xfId="0" applyAlignment="1">
      <alignment/>
    </xf>
    <xf numFmtId="3" fontId="4" fillId="0" borderId="0" xfId="0" applyNumberFormat="1" applyFont="1" applyBorder="1" applyAlignment="1">
      <alignment horizontal="center"/>
    </xf>
    <xf numFmtId="3" fontId="5" fillId="0" borderId="0" xfId="0" applyNumberFormat="1" applyFont="1" applyFill="1" applyBorder="1" applyAlignment="1" applyProtection="1">
      <alignment horizontal="left"/>
      <protection/>
    </xf>
    <xf numFmtId="3" fontId="6" fillId="0" borderId="0" xfId="0" applyNumberFormat="1" applyFont="1" applyFill="1" applyBorder="1" applyAlignment="1">
      <alignment horizontal="center"/>
    </xf>
    <xf numFmtId="3" fontId="6" fillId="0" borderId="0" xfId="0" applyNumberFormat="1" applyFont="1" applyFill="1" applyBorder="1" applyAlignment="1" applyProtection="1">
      <alignment horizontal="left"/>
      <protection/>
    </xf>
    <xf numFmtId="3" fontId="4" fillId="0" borderId="0" xfId="0" applyNumberFormat="1" applyFont="1" applyFill="1" applyBorder="1" applyAlignment="1" applyProtection="1">
      <alignment horizontal="center"/>
      <protection/>
    </xf>
    <xf numFmtId="3" fontId="6" fillId="0" borderId="1" xfId="0" applyNumberFormat="1" applyFont="1" applyFill="1" applyBorder="1" applyAlignment="1" applyProtection="1">
      <alignment horizontal="left"/>
      <protection/>
    </xf>
    <xf numFmtId="3" fontId="4" fillId="0" borderId="2" xfId="0" applyNumberFormat="1" applyFont="1" applyBorder="1" applyAlignment="1">
      <alignment horizontal="center"/>
    </xf>
    <xf numFmtId="3" fontId="6" fillId="0" borderId="2" xfId="0" applyNumberFormat="1" applyFont="1" applyFill="1" applyBorder="1" applyAlignment="1" applyProtection="1">
      <alignment horizontal="left"/>
      <protection/>
    </xf>
    <xf numFmtId="3" fontId="4" fillId="0" borderId="2" xfId="0" applyNumberFormat="1" applyFont="1" applyFill="1" applyBorder="1" applyAlignment="1" applyProtection="1">
      <alignment horizontal="left"/>
      <protection/>
    </xf>
    <xf numFmtId="3" fontId="6" fillId="0" borderId="3" xfId="0" applyNumberFormat="1" applyFont="1" applyBorder="1" applyAlignment="1" applyProtection="1">
      <alignment horizontal="center"/>
      <protection/>
    </xf>
    <xf numFmtId="3" fontId="6" fillId="0" borderId="0" xfId="0" applyNumberFormat="1" applyFont="1" applyFill="1" applyBorder="1" applyAlignment="1" applyProtection="1">
      <alignment horizontal="center"/>
      <protection/>
    </xf>
    <xf numFmtId="3" fontId="4" fillId="0" borderId="0" xfId="0" applyNumberFormat="1" applyFont="1" applyFill="1" applyBorder="1" applyAlignment="1" applyProtection="1">
      <alignment horizontal="left"/>
      <protection/>
    </xf>
    <xf numFmtId="3" fontId="6" fillId="0" borderId="4" xfId="0" applyNumberFormat="1" applyFont="1" applyFill="1" applyBorder="1" applyAlignment="1" applyProtection="1">
      <alignment horizontal="left"/>
      <protection/>
    </xf>
    <xf numFmtId="3" fontId="4" fillId="0" borderId="5" xfId="0" applyNumberFormat="1" applyFont="1" applyBorder="1" applyAlignment="1">
      <alignment horizontal="center"/>
    </xf>
    <xf numFmtId="3" fontId="6" fillId="0" borderId="5" xfId="0" applyNumberFormat="1" applyFont="1" applyFill="1" applyBorder="1" applyAlignment="1" applyProtection="1">
      <alignment horizontal="left"/>
      <protection/>
    </xf>
    <xf numFmtId="3" fontId="4" fillId="0" borderId="5" xfId="0" applyNumberFormat="1" applyFont="1" applyFill="1" applyBorder="1" applyAlignment="1" applyProtection="1">
      <alignment horizontal="left"/>
      <protection/>
    </xf>
    <xf numFmtId="3" fontId="6" fillId="0" borderId="3" xfId="0" applyNumberFormat="1" applyFont="1" applyFill="1" applyBorder="1" applyAlignment="1" applyProtection="1">
      <alignment horizontal="left"/>
      <protection/>
    </xf>
    <xf numFmtId="3" fontId="6" fillId="0" borderId="4" xfId="0" applyNumberFormat="1" applyFont="1" applyBorder="1" applyAlignment="1" applyProtection="1">
      <alignment horizontal="left"/>
      <protection/>
    </xf>
    <xf numFmtId="3" fontId="4" fillId="0" borderId="0" xfId="0" applyNumberFormat="1" applyFont="1" applyFill="1" applyBorder="1" applyAlignment="1">
      <alignment horizontal="center"/>
    </xf>
    <xf numFmtId="3" fontId="6" fillId="0" borderId="0" xfId="0" applyNumberFormat="1" applyFont="1" applyBorder="1" applyAlignment="1" applyProtection="1">
      <alignment horizontal="center"/>
      <protection/>
    </xf>
    <xf numFmtId="3" fontId="6" fillId="0" borderId="0" xfId="0" applyNumberFormat="1" applyFont="1" applyBorder="1" applyAlignment="1">
      <alignment horizontal="center"/>
    </xf>
    <xf numFmtId="3" fontId="5" fillId="2" borderId="6" xfId="0" applyNumberFormat="1" applyFont="1" applyFill="1" applyBorder="1" applyAlignment="1" applyProtection="1">
      <alignment horizontal="left"/>
      <protection/>
    </xf>
    <xf numFmtId="3" fontId="4" fillId="3" borderId="6" xfId="0" applyNumberFormat="1" applyFont="1" applyFill="1" applyBorder="1" applyAlignment="1">
      <alignment horizontal="center"/>
    </xf>
    <xf numFmtId="3" fontId="4" fillId="3" borderId="6" xfId="0" applyNumberFormat="1" applyFont="1" applyFill="1" applyBorder="1" applyAlignment="1" applyProtection="1">
      <alignment horizontal="center"/>
      <protection/>
    </xf>
    <xf numFmtId="3" fontId="4" fillId="2" borderId="6" xfId="0" applyNumberFormat="1" applyFont="1" applyFill="1" applyBorder="1" applyAlignment="1" applyProtection="1">
      <alignment horizontal="center"/>
      <protection/>
    </xf>
    <xf numFmtId="3" fontId="6" fillId="2" borderId="6" xfId="0" applyNumberFormat="1" applyFont="1" applyFill="1" applyBorder="1" applyAlignment="1" applyProtection="1">
      <alignment horizontal="center"/>
      <protection/>
    </xf>
    <xf numFmtId="3" fontId="4" fillId="3" borderId="0" xfId="0" applyNumberFormat="1" applyFont="1" applyFill="1" applyBorder="1" applyAlignment="1">
      <alignment horizontal="center"/>
    </xf>
    <xf numFmtId="3" fontId="6" fillId="3" borderId="0" xfId="0" applyNumberFormat="1" applyFont="1" applyFill="1" applyBorder="1" applyAlignment="1">
      <alignment horizontal="center"/>
    </xf>
    <xf numFmtId="3" fontId="6" fillId="4" borderId="0" xfId="0" applyNumberFormat="1" applyFont="1" applyFill="1" applyBorder="1" applyAlignment="1">
      <alignment horizontal="center"/>
    </xf>
    <xf numFmtId="3" fontId="4" fillId="0" borderId="6" xfId="0" applyNumberFormat="1" applyFont="1" applyFill="1" applyBorder="1" applyAlignment="1" applyProtection="1">
      <alignment horizontal="center"/>
      <protection/>
    </xf>
    <xf numFmtId="3" fontId="6" fillId="0" borderId="6" xfId="0" applyNumberFormat="1" applyFont="1" applyBorder="1" applyAlignment="1" applyProtection="1">
      <alignment horizontal="center"/>
      <protection/>
    </xf>
    <xf numFmtId="3" fontId="4" fillId="0" borderId="6" xfId="0" applyNumberFormat="1" applyFont="1" applyBorder="1" applyAlignment="1" applyProtection="1">
      <alignment horizontal="center"/>
      <protection/>
    </xf>
    <xf numFmtId="3" fontId="4" fillId="4" borderId="0" xfId="0" applyNumberFormat="1" applyFont="1" applyFill="1" applyBorder="1" applyAlignment="1">
      <alignment horizontal="center"/>
    </xf>
    <xf numFmtId="3" fontId="6" fillId="0" borderId="7" xfId="0" applyNumberFormat="1" applyFont="1" applyBorder="1" applyAlignment="1" applyProtection="1">
      <alignment horizontal="left"/>
      <protection/>
    </xf>
    <xf numFmtId="3" fontId="4" fillId="0" borderId="8" xfId="0" applyNumberFormat="1" applyFont="1" applyBorder="1" applyAlignment="1">
      <alignment horizontal="center"/>
    </xf>
    <xf numFmtId="3" fontId="6" fillId="0" borderId="8" xfId="0" applyNumberFormat="1" applyFont="1" applyFill="1" applyBorder="1" applyAlignment="1">
      <alignment horizontal="center"/>
    </xf>
    <xf numFmtId="3" fontId="4" fillId="0" borderId="4" xfId="0" applyNumberFormat="1" applyFont="1" applyBorder="1" applyAlignment="1" applyProtection="1">
      <alignment horizontal="center"/>
      <protection/>
    </xf>
    <xf numFmtId="3" fontId="4" fillId="0" borderId="5" xfId="0" applyNumberFormat="1" applyFont="1" applyFill="1" applyBorder="1" applyAlignment="1" applyProtection="1">
      <alignment horizontal="center"/>
      <protection/>
    </xf>
    <xf numFmtId="3" fontId="5" fillId="0" borderId="8" xfId="0" applyNumberFormat="1" applyFont="1" applyFill="1" applyBorder="1" applyAlignment="1" applyProtection="1">
      <alignment horizontal="left"/>
      <protection/>
    </xf>
    <xf numFmtId="3" fontId="4" fillId="0" borderId="8" xfId="0" applyNumberFormat="1" applyFont="1" applyFill="1" applyBorder="1" applyAlignment="1">
      <alignment horizontal="center"/>
    </xf>
    <xf numFmtId="3" fontId="5" fillId="0" borderId="6" xfId="0" applyNumberFormat="1" applyFont="1" applyFill="1" applyBorder="1" applyAlignment="1" applyProtection="1">
      <alignment horizontal="center"/>
      <protection/>
    </xf>
    <xf numFmtId="3" fontId="4" fillId="0" borderId="8" xfId="0" applyNumberFormat="1" applyFont="1" applyFill="1" applyBorder="1" applyAlignment="1" applyProtection="1">
      <alignment horizontal="center"/>
      <protection/>
    </xf>
    <xf numFmtId="3" fontId="4" fillId="0" borderId="2" xfId="0" applyNumberFormat="1" applyFont="1" applyFill="1" applyBorder="1" applyAlignment="1">
      <alignment horizontal="left"/>
    </xf>
    <xf numFmtId="3" fontId="4" fillId="0" borderId="0" xfId="0" applyNumberFormat="1" applyFont="1" applyFill="1" applyBorder="1" applyAlignment="1">
      <alignment horizontal="left"/>
    </xf>
    <xf numFmtId="3" fontId="4" fillId="0" borderId="5" xfId="0" applyNumberFormat="1" applyFont="1" applyFill="1" applyBorder="1" applyAlignment="1">
      <alignment horizontal="left"/>
    </xf>
    <xf numFmtId="3" fontId="7" fillId="0" borderId="0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3" fontId="9" fillId="0" borderId="0" xfId="0" applyNumberFormat="1" applyFont="1" applyFill="1" applyBorder="1" applyAlignment="1">
      <alignment horizontal="center"/>
    </xf>
    <xf numFmtId="3" fontId="8" fillId="0" borderId="6" xfId="0" applyNumberFormat="1" applyFont="1" applyBorder="1" applyAlignment="1" applyProtection="1">
      <alignment horizontal="left"/>
      <protection/>
    </xf>
    <xf numFmtId="3" fontId="8" fillId="0" borderId="6" xfId="0" applyNumberFormat="1" applyFont="1" applyFill="1" applyBorder="1" applyAlignment="1" applyProtection="1">
      <alignment horizontal="center"/>
      <protection/>
    </xf>
    <xf numFmtId="3" fontId="10" fillId="3" borderId="6" xfId="0" applyNumberFormat="1" applyFont="1" applyFill="1" applyBorder="1" applyAlignment="1" applyProtection="1">
      <alignment horizontal="center"/>
      <protection/>
    </xf>
    <xf numFmtId="3" fontId="10" fillId="0" borderId="6" xfId="0" applyNumberFormat="1" applyFont="1" applyFill="1" applyBorder="1" applyAlignment="1" applyProtection="1">
      <alignment horizontal="center"/>
      <protection/>
    </xf>
    <xf numFmtId="3" fontId="8" fillId="0" borderId="6" xfId="0" applyNumberFormat="1" applyFont="1" applyBorder="1" applyAlignment="1">
      <alignment horizontal="center"/>
    </xf>
    <xf numFmtId="3" fontId="8" fillId="0" borderId="6" xfId="0" applyNumberFormat="1" applyFont="1" applyFill="1" applyBorder="1" applyAlignment="1">
      <alignment horizontal="center"/>
    </xf>
    <xf numFmtId="3" fontId="10" fillId="0" borderId="6" xfId="0" applyNumberFormat="1" applyFont="1" applyFill="1" applyBorder="1" applyAlignment="1">
      <alignment horizontal="center"/>
    </xf>
    <xf numFmtId="3" fontId="10" fillId="0" borderId="6" xfId="15" applyNumberFormat="1" applyFont="1" applyFill="1" applyBorder="1" applyAlignment="1">
      <alignment horizontal="center"/>
    </xf>
    <xf numFmtId="178" fontId="10" fillId="0" borderId="6" xfId="0" applyNumberFormat="1" applyFont="1" applyFill="1" applyBorder="1" applyAlignment="1" applyProtection="1">
      <alignment horizontal="center"/>
      <protection/>
    </xf>
    <xf numFmtId="3" fontId="10" fillId="4" borderId="6" xfId="0" applyNumberFormat="1" applyFont="1" applyFill="1" applyBorder="1" applyAlignment="1" applyProtection="1">
      <alignment horizontal="center"/>
      <protection/>
    </xf>
    <xf numFmtId="3" fontId="11" fillId="0" borderId="6" xfId="0" applyNumberFormat="1" applyFont="1" applyFill="1" applyBorder="1" applyAlignment="1" applyProtection="1">
      <alignment horizontal="center"/>
      <protection/>
    </xf>
    <xf numFmtId="3" fontId="8" fillId="4" borderId="6" xfId="0" applyNumberFormat="1" applyFont="1" applyFill="1" applyBorder="1" applyAlignment="1">
      <alignment horizontal="center"/>
    </xf>
    <xf numFmtId="3" fontId="8" fillId="4" borderId="6" xfId="0" applyNumberFormat="1" applyFont="1" applyFill="1" applyBorder="1" applyAlignment="1" applyProtection="1">
      <alignment horizontal="center"/>
      <protection/>
    </xf>
    <xf numFmtId="3" fontId="8" fillId="5" borderId="6" xfId="0" applyNumberFormat="1" applyFont="1" applyFill="1" applyBorder="1" applyAlignment="1" applyProtection="1">
      <alignment horizontal="center"/>
      <protection/>
    </xf>
    <xf numFmtId="3" fontId="8" fillId="0" borderId="6" xfId="15" applyNumberFormat="1" applyFont="1" applyFill="1" applyBorder="1" applyAlignment="1">
      <alignment horizontal="center"/>
    </xf>
    <xf numFmtId="3" fontId="8" fillId="0" borderId="6" xfId="15" applyNumberFormat="1" applyFont="1" applyFill="1" applyBorder="1" applyAlignment="1" applyProtection="1">
      <alignment horizontal="center"/>
      <protection/>
    </xf>
    <xf numFmtId="178" fontId="10" fillId="0" borderId="6" xfId="15" applyNumberFormat="1" applyFont="1" applyFill="1" applyBorder="1" applyAlignment="1">
      <alignment horizontal="center"/>
    </xf>
    <xf numFmtId="3" fontId="10" fillId="0" borderId="6" xfId="15" applyNumberFormat="1" applyFont="1" applyFill="1" applyBorder="1" applyAlignment="1" applyProtection="1">
      <alignment horizontal="center"/>
      <protection/>
    </xf>
    <xf numFmtId="178" fontId="10" fillId="0" borderId="6" xfId="15" applyNumberFormat="1" applyFont="1" applyFill="1" applyBorder="1" applyAlignment="1" applyProtection="1">
      <alignment horizontal="center"/>
      <protection/>
    </xf>
    <xf numFmtId="4" fontId="10" fillId="0" borderId="6" xfId="15" applyNumberFormat="1" applyFont="1" applyFill="1" applyBorder="1" applyAlignment="1" applyProtection="1">
      <alignment horizontal="center"/>
      <protection/>
    </xf>
    <xf numFmtId="3" fontId="12" fillId="0" borderId="6" xfId="0" applyNumberFormat="1" applyFont="1" applyFill="1" applyBorder="1" applyAlignment="1" applyProtection="1">
      <alignment horizontal="center"/>
      <protection/>
    </xf>
    <xf numFmtId="3" fontId="13" fillId="0" borderId="6" xfId="15" applyNumberFormat="1" applyFont="1" applyFill="1" applyBorder="1" applyAlignment="1" applyProtection="1">
      <alignment horizontal="center"/>
      <protection/>
    </xf>
    <xf numFmtId="3" fontId="10" fillId="3" borderId="6" xfId="15" applyNumberFormat="1" applyFont="1" applyFill="1" applyBorder="1" applyAlignment="1" applyProtection="1">
      <alignment horizontal="center"/>
      <protection/>
    </xf>
    <xf numFmtId="3" fontId="10" fillId="4" borderId="6" xfId="15" applyNumberFormat="1" applyFont="1" applyFill="1" applyBorder="1" applyAlignment="1" applyProtection="1">
      <alignment horizontal="center"/>
      <protection/>
    </xf>
    <xf numFmtId="3" fontId="10" fillId="0" borderId="6" xfId="0" applyNumberFormat="1" applyFont="1" applyBorder="1" applyAlignment="1">
      <alignment horizontal="center"/>
    </xf>
    <xf numFmtId="3" fontId="14" fillId="0" borderId="6" xfId="0" applyNumberFormat="1" applyFont="1" applyBorder="1" applyAlignment="1" applyProtection="1">
      <alignment horizontal="left"/>
      <protection/>
    </xf>
    <xf numFmtId="3" fontId="10" fillId="0" borderId="6" xfId="0" applyNumberFormat="1" applyFont="1" applyBorder="1" applyAlignment="1" applyProtection="1">
      <alignment horizontal="center"/>
      <protection/>
    </xf>
    <xf numFmtId="3" fontId="8" fillId="0" borderId="6" xfId="0" applyNumberFormat="1" applyFont="1" applyBorder="1" applyAlignment="1" applyProtection="1">
      <alignment horizontal="center"/>
      <protection/>
    </xf>
    <xf numFmtId="3" fontId="12" fillId="5" borderId="6" xfId="0" applyNumberFormat="1" applyFont="1" applyFill="1" applyBorder="1" applyAlignment="1" applyProtection="1">
      <alignment horizontal="left"/>
      <protection/>
    </xf>
    <xf numFmtId="178" fontId="10" fillId="0" borderId="6" xfId="0" applyNumberFormat="1" applyFont="1" applyFill="1" applyBorder="1" applyAlignment="1">
      <alignment horizontal="center"/>
    </xf>
    <xf numFmtId="180" fontId="10" fillId="0" borderId="6" xfId="0" applyNumberFormat="1" applyFont="1" applyFill="1" applyBorder="1" applyAlignment="1" applyProtection="1">
      <alignment horizontal="center"/>
      <protection/>
    </xf>
    <xf numFmtId="3" fontId="17" fillId="0" borderId="6" xfId="0" applyNumberFormat="1" applyFont="1" applyFill="1" applyBorder="1" applyAlignment="1" applyProtection="1">
      <alignment horizontal="center"/>
      <protection/>
    </xf>
    <xf numFmtId="3" fontId="16" fillId="0" borderId="6" xfId="0" applyNumberFormat="1" applyFont="1" applyBorder="1" applyAlignment="1" applyProtection="1">
      <alignment horizontal="left"/>
      <protection/>
    </xf>
    <xf numFmtId="3" fontId="10" fillId="0" borderId="0" xfId="15" applyNumberFormat="1" applyFont="1" applyFill="1" applyBorder="1" applyAlignment="1" applyProtection="1">
      <alignment horizontal="center"/>
      <protection/>
    </xf>
    <xf numFmtId="3" fontId="17" fillId="3" borderId="6" xfId="15" applyNumberFormat="1" applyFont="1" applyFill="1" applyBorder="1" applyAlignment="1" applyProtection="1">
      <alignment horizontal="center"/>
      <protection/>
    </xf>
    <xf numFmtId="3" fontId="18" fillId="5" borderId="6" xfId="0" applyNumberFormat="1" applyFont="1" applyFill="1" applyBorder="1" applyAlignment="1" applyProtection="1">
      <alignment horizontal="center"/>
      <protection/>
    </xf>
    <xf numFmtId="3" fontId="16" fillId="5" borderId="6" xfId="0" applyNumberFormat="1" applyFont="1" applyFill="1" applyBorder="1" applyAlignment="1" applyProtection="1">
      <alignment horizontal="left"/>
      <protection/>
    </xf>
    <xf numFmtId="2" fontId="10" fillId="0" borderId="6" xfId="0" applyNumberFormat="1" applyFont="1" applyFill="1" applyBorder="1" applyAlignment="1" applyProtection="1">
      <alignment horizontal="center"/>
      <protection/>
    </xf>
    <xf numFmtId="3" fontId="16" fillId="3" borderId="6" xfId="0" applyNumberFormat="1" applyFont="1" applyFill="1" applyBorder="1" applyAlignment="1" applyProtection="1">
      <alignment horizontal="left"/>
      <protection/>
    </xf>
    <xf numFmtId="3" fontId="17" fillId="0" borderId="6" xfId="15" applyNumberFormat="1" applyFont="1" applyFill="1" applyBorder="1" applyAlignment="1" applyProtection="1">
      <alignment horizontal="center"/>
      <protection/>
    </xf>
    <xf numFmtId="4" fontId="10" fillId="0" borderId="6" xfId="0" applyNumberFormat="1" applyFont="1" applyFill="1" applyBorder="1" applyAlignment="1" applyProtection="1">
      <alignment horizontal="center"/>
      <protection/>
    </xf>
    <xf numFmtId="178" fontId="10" fillId="4" borderId="6" xfId="15" applyNumberFormat="1" applyFont="1" applyFill="1" applyBorder="1" applyAlignment="1" applyProtection="1">
      <alignment horizontal="center"/>
      <protection/>
    </xf>
    <xf numFmtId="3" fontId="4" fillId="4" borderId="6" xfId="0" applyNumberFormat="1" applyFont="1" applyFill="1" applyBorder="1" applyAlignment="1">
      <alignment horizontal="center"/>
    </xf>
    <xf numFmtId="3" fontId="13" fillId="4" borderId="6" xfId="0" applyNumberFormat="1" applyFont="1" applyFill="1" applyBorder="1" applyAlignment="1" applyProtection="1">
      <alignment horizontal="center"/>
      <protection/>
    </xf>
    <xf numFmtId="4" fontId="17" fillId="0" borderId="6" xfId="15" applyNumberFormat="1" applyFont="1" applyFill="1" applyBorder="1" applyAlignment="1" applyProtection="1">
      <alignment horizontal="center"/>
      <protection/>
    </xf>
    <xf numFmtId="3" fontId="17" fillId="3" borderId="6" xfId="15" applyNumberFormat="1" applyFont="1" applyFill="1" applyBorder="1" applyAlignment="1">
      <alignment horizontal="center"/>
    </xf>
    <xf numFmtId="3" fontId="17" fillId="0" borderId="6" xfId="0" applyNumberFormat="1" applyFont="1" applyFill="1" applyBorder="1" applyAlignment="1">
      <alignment horizontal="center"/>
    </xf>
    <xf numFmtId="3" fontId="4" fillId="0" borderId="0" xfId="0" applyNumberFormat="1" applyFont="1" applyBorder="1" applyAlignment="1" applyProtection="1">
      <alignment horizontal="left"/>
      <protection/>
    </xf>
    <xf numFmtId="178" fontId="17" fillId="0" borderId="6" xfId="0" applyNumberFormat="1" applyFont="1" applyFill="1" applyBorder="1" applyAlignment="1" applyProtection="1">
      <alignment horizontal="center"/>
      <protection/>
    </xf>
    <xf numFmtId="178" fontId="17" fillId="0" borderId="6" xfId="15" applyNumberFormat="1" applyFont="1" applyFill="1" applyBorder="1" applyAlignment="1">
      <alignment horizontal="center"/>
    </xf>
    <xf numFmtId="175" fontId="10" fillId="0" borderId="6" xfId="15" applyNumberFormat="1" applyFont="1" applyFill="1" applyBorder="1" applyAlignment="1" applyProtection="1">
      <alignment horizontal="center"/>
      <protection/>
    </xf>
    <xf numFmtId="3" fontId="14" fillId="3" borderId="6" xfId="0" applyNumberFormat="1" applyFont="1" applyFill="1" applyBorder="1" applyAlignment="1" applyProtection="1">
      <alignment horizontal="left"/>
      <protection/>
    </xf>
    <xf numFmtId="3" fontId="14" fillId="2" borderId="6" xfId="0" applyNumberFormat="1" applyFont="1" applyFill="1" applyBorder="1" applyAlignment="1" applyProtection="1">
      <alignment horizontal="left"/>
      <protection/>
    </xf>
    <xf numFmtId="3" fontId="8" fillId="3" borderId="6" xfId="0" applyNumberFormat="1" applyFont="1" applyFill="1" applyBorder="1" applyAlignment="1" applyProtection="1">
      <alignment horizontal="left"/>
      <protection/>
    </xf>
    <xf numFmtId="3" fontId="10" fillId="5" borderId="6" xfId="0" applyNumberFormat="1" applyFont="1" applyFill="1" applyBorder="1" applyAlignment="1" applyProtection="1">
      <alignment horizontal="center"/>
      <protection/>
    </xf>
    <xf numFmtId="3" fontId="4" fillId="0" borderId="6" xfId="0" applyNumberFormat="1" applyFont="1" applyFill="1" applyBorder="1" applyAlignment="1">
      <alignment horizontal="center"/>
    </xf>
    <xf numFmtId="4" fontId="10" fillId="0" borderId="6" xfId="15" applyNumberFormat="1" applyFont="1" applyFill="1" applyBorder="1" applyAlignment="1">
      <alignment horizontal="center"/>
    </xf>
    <xf numFmtId="3" fontId="8" fillId="0" borderId="6" xfId="0" applyNumberFormat="1" applyFont="1" applyFill="1" applyBorder="1" applyAlignment="1" applyProtection="1" quotePrefix="1">
      <alignment horizontal="center"/>
      <protection/>
    </xf>
    <xf numFmtId="3" fontId="10" fillId="0" borderId="6" xfId="15" applyNumberFormat="1" applyFont="1" applyFill="1" applyBorder="1" applyAlignment="1" applyProtection="1" quotePrefix="1">
      <alignment horizontal="center"/>
      <protection/>
    </xf>
    <xf numFmtId="3" fontId="10" fillId="0" borderId="6" xfId="15" applyNumberFormat="1" applyFont="1" applyFill="1" applyBorder="1" applyAlignment="1" quotePrefix="1">
      <alignment horizontal="center"/>
    </xf>
    <xf numFmtId="3" fontId="10" fillId="0" borderId="6" xfId="0" applyNumberFormat="1" applyFont="1" applyFill="1" applyBorder="1" applyAlignment="1" applyProtection="1" quotePrefix="1">
      <alignment horizontal="center"/>
      <protection/>
    </xf>
    <xf numFmtId="175" fontId="10" fillId="0" borderId="6" xfId="0" applyNumberFormat="1" applyFont="1" applyFill="1" applyBorder="1" applyAlignment="1" applyProtection="1" quotePrefix="1">
      <alignment horizontal="center"/>
      <protection/>
    </xf>
    <xf numFmtId="3" fontId="4" fillId="0" borderId="0" xfId="0" applyNumberFormat="1" applyFont="1" applyBorder="1" applyAlignment="1">
      <alignment horizontal="left"/>
    </xf>
    <xf numFmtId="3" fontId="6" fillId="0" borderId="5" xfId="0" applyNumberFormat="1" applyFont="1" applyBorder="1" applyAlignment="1">
      <alignment horizontal="center"/>
    </xf>
    <xf numFmtId="3" fontId="6" fillId="2" borderId="1" xfId="0" applyNumberFormat="1" applyFont="1" applyFill="1" applyBorder="1" applyAlignment="1" applyProtection="1">
      <alignment horizontal="center"/>
      <protection/>
    </xf>
    <xf numFmtId="3" fontId="8" fillId="2" borderId="1" xfId="0" applyNumberFormat="1" applyFont="1" applyFill="1" applyBorder="1" applyAlignment="1" applyProtection="1">
      <alignment horizontal="center"/>
      <protection/>
    </xf>
    <xf numFmtId="3" fontId="8" fillId="0" borderId="1" xfId="0" applyNumberFormat="1" applyFont="1" applyFill="1" applyBorder="1" applyAlignment="1" applyProtection="1">
      <alignment horizontal="center"/>
      <protection/>
    </xf>
    <xf numFmtId="3" fontId="8" fillId="0" borderId="1" xfId="0" applyNumberFormat="1" applyFont="1" applyFill="1" applyBorder="1" applyAlignment="1">
      <alignment horizontal="center"/>
    </xf>
    <xf numFmtId="3" fontId="8" fillId="0" borderId="1" xfId="0" applyNumberFormat="1" applyFont="1" applyBorder="1" applyAlignment="1">
      <alignment horizontal="center"/>
    </xf>
    <xf numFmtId="3" fontId="8" fillId="4" borderId="1" xfId="0" applyNumberFormat="1" applyFont="1" applyFill="1" applyBorder="1" applyAlignment="1">
      <alignment horizontal="center"/>
    </xf>
    <xf numFmtId="3" fontId="8" fillId="5" borderId="1" xfId="0" applyNumberFormat="1" applyFont="1" applyFill="1" applyBorder="1" applyAlignment="1" applyProtection="1">
      <alignment horizontal="center"/>
      <protection/>
    </xf>
    <xf numFmtId="3" fontId="8" fillId="0" borderId="1" xfId="15" applyNumberFormat="1" applyFont="1" applyBorder="1" applyAlignment="1" applyProtection="1">
      <alignment horizontal="center"/>
      <protection/>
    </xf>
    <xf numFmtId="3" fontId="8" fillId="0" borderId="1" xfId="15" applyNumberFormat="1" applyFont="1" applyFill="1" applyBorder="1" applyAlignment="1" applyProtection="1">
      <alignment horizontal="center"/>
      <protection/>
    </xf>
    <xf numFmtId="3" fontId="6" fillId="0" borderId="2" xfId="0" applyNumberFormat="1" applyFont="1" applyBorder="1" applyAlignment="1">
      <alignment horizontal="center"/>
    </xf>
    <xf numFmtId="3" fontId="6" fillId="0" borderId="8" xfId="0" applyNumberFormat="1" applyFont="1" applyBorder="1" applyAlignment="1">
      <alignment horizontal="center"/>
    </xf>
    <xf numFmtId="3" fontId="15" fillId="0" borderId="8" xfId="0" applyNumberFormat="1" applyFont="1" applyBorder="1" applyAlignment="1">
      <alignment horizontal="center"/>
    </xf>
    <xf numFmtId="3" fontId="6" fillId="3" borderId="6" xfId="0" applyNumberFormat="1" applyFont="1" applyFill="1" applyBorder="1" applyAlignment="1">
      <alignment horizontal="center"/>
    </xf>
    <xf numFmtId="3" fontId="4" fillId="0" borderId="9" xfId="0" applyNumberFormat="1" applyFont="1" applyBorder="1" applyAlignment="1">
      <alignment horizontal="center"/>
    </xf>
    <xf numFmtId="3" fontId="10" fillId="4" borderId="6" xfId="0" applyNumberFormat="1" applyFont="1" applyFill="1" applyBorder="1" applyAlignment="1">
      <alignment horizontal="center"/>
    </xf>
    <xf numFmtId="0" fontId="10" fillId="0" borderId="6" xfId="0" applyFont="1" applyBorder="1" applyAlignment="1">
      <alignment horizontal="center"/>
    </xf>
    <xf numFmtId="4" fontId="10" fillId="0" borderId="6" xfId="0" applyNumberFormat="1" applyFont="1" applyBorder="1" applyAlignment="1">
      <alignment horizontal="center"/>
    </xf>
    <xf numFmtId="3" fontId="10" fillId="0" borderId="6" xfId="0" applyNumberFormat="1" applyFont="1" applyBorder="1" applyAlignment="1" quotePrefix="1">
      <alignment horizontal="center"/>
    </xf>
    <xf numFmtId="3" fontId="8" fillId="3" borderId="6" xfId="0" applyNumberFormat="1" applyFont="1" applyFill="1" applyBorder="1" applyAlignment="1">
      <alignment horizontal="center"/>
    </xf>
    <xf numFmtId="4" fontId="10" fillId="0" borderId="6" xfId="0" applyNumberFormat="1" applyFont="1" applyFill="1" applyBorder="1" applyAlignment="1">
      <alignment horizontal="center"/>
    </xf>
    <xf numFmtId="3" fontId="19" fillId="3" borderId="6" xfId="0" applyNumberFormat="1" applyFont="1" applyFill="1" applyBorder="1" applyAlignment="1" applyProtection="1">
      <alignment horizontal="left"/>
      <protection/>
    </xf>
    <xf numFmtId="3" fontId="20" fillId="0" borderId="6" xfId="0" applyNumberFormat="1" applyFont="1" applyBorder="1" applyAlignment="1" applyProtection="1">
      <alignment horizontal="left"/>
      <protection/>
    </xf>
    <xf numFmtId="3" fontId="17" fillId="0" borderId="6" xfId="15" applyNumberFormat="1" applyFont="1" applyFill="1" applyBorder="1" applyAlignment="1" quotePrefix="1">
      <alignment horizontal="center"/>
    </xf>
    <xf numFmtId="9" fontId="10" fillId="0" borderId="6" xfId="21" applyFont="1" applyBorder="1" applyAlignment="1">
      <alignment horizontal="center"/>
    </xf>
    <xf numFmtId="3" fontId="21" fillId="0" borderId="6" xfId="0" applyNumberFormat="1" applyFont="1" applyBorder="1" applyAlignment="1" applyProtection="1">
      <alignment horizontal="left"/>
      <protection/>
    </xf>
    <xf numFmtId="3" fontId="13" fillId="0" borderId="6" xfId="15" applyNumberFormat="1" applyFont="1" applyFill="1" applyBorder="1" applyAlignment="1" applyProtection="1" quotePrefix="1">
      <alignment horizontal="center"/>
      <protection/>
    </xf>
    <xf numFmtId="3" fontId="8" fillId="0" borderId="6" xfId="15" applyNumberFormat="1" applyFont="1" applyFill="1" applyBorder="1" applyAlignment="1" applyProtection="1" quotePrefix="1">
      <alignment horizontal="center"/>
      <protection/>
    </xf>
    <xf numFmtId="3" fontId="22" fillId="3" borderId="6" xfId="0" applyNumberFormat="1" applyFont="1" applyFill="1" applyBorder="1" applyAlignment="1" applyProtection="1">
      <alignment horizontal="left"/>
      <protection/>
    </xf>
    <xf numFmtId="3" fontId="22" fillId="0" borderId="6" xfId="0" applyNumberFormat="1" applyFont="1" applyBorder="1" applyAlignment="1" applyProtection="1">
      <alignment horizontal="left"/>
      <protection/>
    </xf>
    <xf numFmtId="3" fontId="17" fillId="0" borderId="6" xfId="15" applyNumberFormat="1" applyFont="1" applyFill="1" applyBorder="1" applyAlignment="1">
      <alignment horizontal="center"/>
    </xf>
    <xf numFmtId="180" fontId="10" fillId="0" borderId="6" xfId="0" applyNumberFormat="1" applyFont="1" applyFill="1" applyBorder="1" applyAlignment="1" applyProtection="1" quotePrefix="1">
      <alignment horizontal="center"/>
      <protection/>
    </xf>
    <xf numFmtId="3" fontId="23" fillId="0" borderId="6" xfId="0" applyNumberFormat="1" applyFont="1" applyBorder="1" applyAlignment="1" applyProtection="1">
      <alignment horizontal="left"/>
      <protection/>
    </xf>
    <xf numFmtId="3" fontId="17" fillId="0" borderId="6" xfId="15" applyNumberFormat="1" applyFont="1" applyFill="1" applyBorder="1" applyAlignment="1" applyProtection="1" quotePrefix="1">
      <alignment horizontal="center"/>
      <protection/>
    </xf>
    <xf numFmtId="3" fontId="24" fillId="6" borderId="6" xfId="0" applyNumberFormat="1" applyFont="1" applyFill="1" applyBorder="1" applyAlignment="1" applyProtection="1">
      <alignment horizontal="center"/>
      <protection/>
    </xf>
    <xf numFmtId="3" fontId="25" fillId="6" borderId="6" xfId="0" applyNumberFormat="1" applyFont="1" applyFill="1" applyBorder="1" applyAlignment="1" applyProtection="1">
      <alignment horizontal="center"/>
      <protection/>
    </xf>
    <xf numFmtId="3" fontId="16" fillId="0" borderId="0" xfId="0" applyNumberFormat="1" applyFont="1" applyFill="1" applyBorder="1" applyAlignment="1">
      <alignment horizontal="right"/>
    </xf>
    <xf numFmtId="9" fontId="4" fillId="3" borderId="6" xfId="21" applyFont="1" applyFill="1" applyBorder="1" applyAlignment="1">
      <alignment horizontal="center"/>
    </xf>
    <xf numFmtId="9" fontId="6" fillId="3" borderId="6" xfId="21" applyFont="1" applyFill="1" applyBorder="1" applyAlignment="1">
      <alignment horizontal="center"/>
    </xf>
    <xf numFmtId="9" fontId="10" fillId="4" borderId="6" xfId="21" applyFont="1" applyFill="1" applyBorder="1" applyAlignment="1">
      <alignment horizontal="center"/>
    </xf>
    <xf numFmtId="9" fontId="8" fillId="4" borderId="6" xfId="21" applyFont="1" applyFill="1" applyBorder="1" applyAlignment="1">
      <alignment horizontal="center"/>
    </xf>
    <xf numFmtId="9" fontId="8" fillId="0" borderId="6" xfId="21" applyFont="1" applyFill="1" applyBorder="1" applyAlignment="1">
      <alignment horizontal="center"/>
    </xf>
    <xf numFmtId="9" fontId="10" fillId="0" borderId="6" xfId="21" applyFont="1" applyFill="1" applyBorder="1" applyAlignment="1">
      <alignment horizontal="center"/>
    </xf>
    <xf numFmtId="9" fontId="8" fillId="0" borderId="6" xfId="21" applyFont="1" applyBorder="1" applyAlignment="1">
      <alignment horizontal="center"/>
    </xf>
    <xf numFmtId="9" fontId="4" fillId="0" borderId="0" xfId="21" applyFont="1" applyBorder="1" applyAlignment="1">
      <alignment horizontal="center"/>
    </xf>
    <xf numFmtId="180" fontId="16" fillId="0" borderId="0" xfId="0" applyNumberFormat="1" applyFont="1" applyBorder="1" applyAlignment="1" quotePrefix="1">
      <alignment horizontal="center"/>
    </xf>
    <xf numFmtId="3" fontId="8" fillId="5" borderId="6" xfId="0" applyNumberFormat="1" applyFont="1" applyFill="1" applyBorder="1" applyAlignment="1" applyProtection="1">
      <alignment horizontal="left"/>
      <protection/>
    </xf>
    <xf numFmtId="3" fontId="8" fillId="4" borderId="6" xfId="0" applyNumberFormat="1" applyFont="1" applyFill="1" applyBorder="1" applyAlignment="1" applyProtection="1">
      <alignment horizontal="left"/>
      <protection/>
    </xf>
    <xf numFmtId="3" fontId="8" fillId="0" borderId="6" xfId="0" applyNumberFormat="1" applyFont="1" applyFill="1" applyBorder="1" applyAlignment="1" applyProtection="1">
      <alignment horizontal="left"/>
      <protection/>
    </xf>
    <xf numFmtId="3" fontId="8" fillId="5" borderId="1" xfId="0" applyNumberFormat="1" applyFont="1" applyFill="1" applyBorder="1" applyAlignment="1" applyProtection="1">
      <alignment horizontal="left"/>
      <protection/>
    </xf>
    <xf numFmtId="3" fontId="8" fillId="4" borderId="6" xfId="0" applyNumberFormat="1" applyFont="1" applyFill="1" applyBorder="1" applyAlignment="1">
      <alignment horizontal="left"/>
    </xf>
    <xf numFmtId="9" fontId="8" fillId="4" borderId="6" xfId="21" applyFont="1" applyFill="1" applyBorder="1" applyAlignment="1">
      <alignment horizontal="left"/>
    </xf>
    <xf numFmtId="3" fontId="6" fillId="4" borderId="0" xfId="0" applyNumberFormat="1" applyFont="1" applyFill="1" applyBorder="1" applyAlignment="1">
      <alignment horizontal="left"/>
    </xf>
    <xf numFmtId="3" fontId="20" fillId="7" borderId="6" xfId="0" applyNumberFormat="1" applyFont="1" applyFill="1" applyBorder="1" applyAlignment="1" applyProtection="1" quotePrefix="1">
      <alignment horizontal="center"/>
      <protection/>
    </xf>
    <xf numFmtId="3" fontId="10" fillId="7" borderId="6" xfId="0" applyNumberFormat="1" applyFont="1" applyFill="1" applyBorder="1" applyAlignment="1" applyProtection="1">
      <alignment horizontal="center"/>
      <protection/>
    </xf>
    <xf numFmtId="178" fontId="10" fillId="7" borderId="6" xfId="15" applyNumberFormat="1" applyFont="1" applyFill="1" applyBorder="1" applyAlignment="1" applyProtection="1">
      <alignment horizontal="center"/>
      <protection/>
    </xf>
    <xf numFmtId="3" fontId="10" fillId="7" borderId="6" xfId="15" applyNumberFormat="1" applyFont="1" applyFill="1" applyBorder="1" applyAlignment="1" applyProtection="1">
      <alignment horizontal="center"/>
      <protection/>
    </xf>
    <xf numFmtId="4" fontId="10" fillId="0" borderId="6" xfId="0" applyNumberFormat="1" applyFont="1" applyFill="1" applyBorder="1" applyAlignment="1" applyProtection="1" quotePrefix="1">
      <alignment horizontal="center"/>
      <protection/>
    </xf>
    <xf numFmtId="3" fontId="13" fillId="7" borderId="6" xfId="15" applyNumberFormat="1" applyFont="1" applyFill="1" applyBorder="1" applyAlignment="1" applyProtection="1" quotePrefix="1">
      <alignment horizontal="center"/>
      <protection/>
    </xf>
    <xf numFmtId="3" fontId="10" fillId="7" borderId="6" xfId="15" applyNumberFormat="1" applyFont="1" applyFill="1" applyBorder="1" applyAlignment="1" applyProtection="1" quotePrefix="1">
      <alignment horizontal="center"/>
      <protection/>
    </xf>
    <xf numFmtId="3" fontId="10" fillId="7" borderId="6" xfId="0" applyNumberFormat="1" applyFont="1" applyFill="1" applyBorder="1" applyAlignment="1">
      <alignment horizontal="center"/>
    </xf>
    <xf numFmtId="3" fontId="10" fillId="0" borderId="0" xfId="0" applyNumberFormat="1" applyFont="1" applyFill="1" applyBorder="1" applyAlignment="1">
      <alignment horizontal="center"/>
    </xf>
    <xf numFmtId="186" fontId="4" fillId="0" borderId="0" xfId="21" applyNumberFormat="1" applyFont="1" applyBorder="1" applyAlignment="1">
      <alignment horizontal="center"/>
    </xf>
    <xf numFmtId="3" fontId="6" fillId="0" borderId="0" xfId="0" applyNumberFormat="1" applyFont="1" applyBorder="1" applyAlignment="1">
      <alignment horizontal="left"/>
    </xf>
    <xf numFmtId="3" fontId="8" fillId="6" borderId="6" xfId="0" applyNumberFormat="1" applyFont="1" applyFill="1" applyBorder="1" applyAlignment="1" applyProtection="1">
      <alignment horizontal="center"/>
      <protection/>
    </xf>
    <xf numFmtId="3" fontId="0" fillId="0" borderId="0" xfId="0" applyNumberFormat="1" applyAlignment="1">
      <alignment horizontal="center"/>
    </xf>
    <xf numFmtId="0" fontId="0" fillId="0" borderId="0" xfId="0" applyAlignment="1" quotePrefix="1">
      <alignment horizontal="center"/>
    </xf>
    <xf numFmtId="178" fontId="10" fillId="0" borderId="6" xfId="0" applyNumberFormat="1" applyFont="1" applyFill="1" applyBorder="1" applyAlignment="1" applyProtection="1" quotePrefix="1">
      <alignment horizontal="center"/>
      <protection/>
    </xf>
    <xf numFmtId="3" fontId="10" fillId="0" borderId="1" xfId="0" applyNumberFormat="1" applyFont="1" applyBorder="1" applyAlignment="1">
      <alignment horizontal="center"/>
    </xf>
    <xf numFmtId="4" fontId="10" fillId="0" borderId="1" xfId="0" applyNumberFormat="1" applyFont="1" applyBorder="1" applyAlignment="1">
      <alignment horizontal="center"/>
    </xf>
    <xf numFmtId="3" fontId="16" fillId="0" borderId="0" xfId="0" applyNumberFormat="1" applyFont="1" applyBorder="1" applyAlignment="1" quotePrefix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2:Q563"/>
  <sheetViews>
    <sheetView showGridLines="0" tabSelected="1" workbookViewId="0" topLeftCell="A348">
      <selection activeCell="E369" sqref="E369"/>
    </sheetView>
  </sheetViews>
  <sheetFormatPr defaultColWidth="8.7109375" defaultRowHeight="15" customHeight="1"/>
  <cols>
    <col min="1" max="1" width="35.28125" style="1" customWidth="1"/>
    <col min="2" max="7" width="11.7109375" style="19" customWidth="1"/>
    <col min="8" max="8" width="11.7109375" style="21" customWidth="1"/>
    <col min="9" max="9" width="12.00390625" style="1" customWidth="1"/>
    <col min="10" max="10" width="10.00390625" style="1" customWidth="1"/>
    <col min="11" max="11" width="9.57421875" style="1" customWidth="1"/>
    <col min="12" max="12" width="8.7109375" style="1" customWidth="1"/>
    <col min="13" max="13" width="11.00390625" style="1" customWidth="1"/>
    <col min="14" max="14" width="11.28125" style="1" customWidth="1"/>
    <col min="15" max="16384" width="22.00390625" style="1" customWidth="1"/>
  </cols>
  <sheetData>
    <row r="2" spans="3:8" ht="15" customHeight="1">
      <c r="C2" s="2" t="s">
        <v>0</v>
      </c>
      <c r="H2" s="47"/>
    </row>
    <row r="3" spans="1:8" ht="15" customHeight="1">
      <c r="A3" s="21"/>
      <c r="B3" s="2"/>
      <c r="H3" s="46"/>
    </row>
    <row r="4" spans="2:5" ht="15" customHeight="1">
      <c r="B4" s="1"/>
      <c r="C4" s="2" t="s">
        <v>206</v>
      </c>
      <c r="D4" s="3"/>
      <c r="E4" s="3"/>
    </row>
    <row r="5" spans="2:10" ht="15" customHeight="1">
      <c r="B5" s="1"/>
      <c r="C5" s="2"/>
      <c r="D5" s="48"/>
      <c r="E5" s="3"/>
      <c r="I5" s="148" t="s">
        <v>188</v>
      </c>
      <c r="J5" s="157" t="s">
        <v>220</v>
      </c>
    </row>
    <row r="6" spans="2:10" ht="15" customHeight="1">
      <c r="B6" s="2"/>
      <c r="C6" s="3"/>
      <c r="D6" s="3"/>
      <c r="E6" s="3"/>
      <c r="J6" s="182" t="s">
        <v>221</v>
      </c>
    </row>
    <row r="7" spans="1:10" ht="15" customHeight="1">
      <c r="A7" s="34" t="s">
        <v>101</v>
      </c>
      <c r="B7" s="35"/>
      <c r="C7" s="36"/>
      <c r="D7" s="39" t="s">
        <v>1</v>
      </c>
      <c r="E7" s="40"/>
      <c r="F7" s="42"/>
      <c r="G7" s="42"/>
      <c r="H7" s="123"/>
      <c r="I7" s="35"/>
      <c r="J7" s="124"/>
    </row>
    <row r="8" spans="1:8" ht="15" customHeight="1">
      <c r="A8" s="37"/>
      <c r="B8" s="38"/>
      <c r="C8" s="38"/>
      <c r="D8" s="38"/>
      <c r="E8" s="38"/>
      <c r="F8" s="38"/>
      <c r="G8" s="38"/>
      <c r="H8" s="112"/>
    </row>
    <row r="9" spans="1:10" ht="15" customHeight="1">
      <c r="A9" s="6" t="s">
        <v>92</v>
      </c>
      <c r="B9" s="7"/>
      <c r="C9" s="8" t="s">
        <v>93</v>
      </c>
      <c r="D9" s="9"/>
      <c r="E9" s="9"/>
      <c r="F9" s="43"/>
      <c r="G9" s="43"/>
      <c r="H9" s="122"/>
      <c r="I9" s="7"/>
      <c r="J9" s="7"/>
    </row>
    <row r="10" spans="1:7" ht="15" customHeight="1">
      <c r="A10" s="10"/>
      <c r="B10" s="11"/>
      <c r="C10" s="12"/>
      <c r="D10" s="12"/>
      <c r="E10" s="12"/>
      <c r="F10" s="44"/>
      <c r="G10" s="44"/>
    </row>
    <row r="11" spans="1:11" ht="15" customHeight="1">
      <c r="A11" s="13" t="s">
        <v>94</v>
      </c>
      <c r="B11" s="14"/>
      <c r="C11" s="15" t="s">
        <v>95</v>
      </c>
      <c r="D11" s="16"/>
      <c r="E11" s="16"/>
      <c r="F11" s="45"/>
      <c r="G11" s="45"/>
      <c r="H11" s="112"/>
      <c r="K11" s="21"/>
    </row>
    <row r="12" spans="1:10" ht="15" customHeight="1">
      <c r="A12" s="10"/>
      <c r="B12" s="11"/>
      <c r="C12" s="4"/>
      <c r="D12" s="12"/>
      <c r="E12" s="12"/>
      <c r="F12" s="44"/>
      <c r="G12" s="44"/>
      <c r="I12" s="35"/>
      <c r="J12" s="35"/>
    </row>
    <row r="13" spans="1:9" ht="15" customHeight="1">
      <c r="A13" s="13" t="s">
        <v>96</v>
      </c>
      <c r="B13" s="14"/>
      <c r="C13" s="15" t="s">
        <v>2</v>
      </c>
      <c r="D13" s="16"/>
      <c r="E13" s="16"/>
      <c r="F13" s="45"/>
      <c r="G13" s="45"/>
      <c r="H13" s="112"/>
      <c r="I13" s="14"/>
    </row>
    <row r="14" spans="1:10" ht="15" customHeight="1">
      <c r="A14" s="10"/>
      <c r="B14" s="11"/>
      <c r="C14" s="12"/>
      <c r="D14" s="12"/>
      <c r="E14" s="12"/>
      <c r="F14" s="44"/>
      <c r="G14" s="44"/>
      <c r="J14" s="35"/>
    </row>
    <row r="15" spans="1:7" ht="15" customHeight="1">
      <c r="A15" s="17" t="s">
        <v>97</v>
      </c>
      <c r="B15" s="1"/>
      <c r="C15" s="4" t="s">
        <v>98</v>
      </c>
      <c r="D15" s="12"/>
      <c r="E15" s="12"/>
      <c r="F15" s="44"/>
      <c r="G15" s="44"/>
    </row>
    <row r="16" spans="1:8" ht="15" customHeight="1">
      <c r="A16" s="18"/>
      <c r="B16" s="14"/>
      <c r="C16" s="15" t="s">
        <v>99</v>
      </c>
      <c r="D16" s="16"/>
      <c r="E16" s="16"/>
      <c r="F16" s="45"/>
      <c r="G16" s="45"/>
      <c r="H16" s="112"/>
    </row>
    <row r="17" spans="1:10" ht="15" customHeight="1">
      <c r="A17" s="13" t="s">
        <v>100</v>
      </c>
      <c r="B17" s="14"/>
      <c r="C17" s="15" t="s">
        <v>210</v>
      </c>
      <c r="D17" s="16"/>
      <c r="E17" s="16"/>
      <c r="F17" s="45"/>
      <c r="G17" s="45"/>
      <c r="H17" s="112"/>
      <c r="I17" s="7"/>
      <c r="J17" s="126"/>
    </row>
    <row r="18" spans="1:10" ht="15" customHeight="1">
      <c r="A18" s="13"/>
      <c r="B18" s="14"/>
      <c r="C18" s="15"/>
      <c r="D18" s="16"/>
      <c r="E18" s="16"/>
      <c r="F18" s="45"/>
      <c r="G18" s="45"/>
      <c r="H18" s="112"/>
      <c r="I18" s="7"/>
      <c r="J18" s="126"/>
    </row>
    <row r="19" spans="1:11" s="27" customFormat="1" ht="15" customHeight="1">
      <c r="A19" s="22" t="s">
        <v>89</v>
      </c>
      <c r="B19" s="23"/>
      <c r="C19" s="24"/>
      <c r="D19" s="30"/>
      <c r="E19" s="41"/>
      <c r="F19" s="30"/>
      <c r="G19" s="30"/>
      <c r="H19" s="113" t="s">
        <v>126</v>
      </c>
      <c r="I19" s="125" t="s">
        <v>126</v>
      </c>
      <c r="J19" s="23"/>
      <c r="K19" s="1"/>
    </row>
    <row r="20" spans="1:11" s="28" customFormat="1" ht="15" customHeight="1">
      <c r="A20" s="26" t="s">
        <v>3</v>
      </c>
      <c r="B20" s="147" t="s">
        <v>4</v>
      </c>
      <c r="C20" s="146" t="s">
        <v>5</v>
      </c>
      <c r="D20" s="147" t="s">
        <v>6</v>
      </c>
      <c r="E20" s="146" t="s">
        <v>7</v>
      </c>
      <c r="F20" s="146" t="s">
        <v>8</v>
      </c>
      <c r="G20" s="146" t="s">
        <v>9</v>
      </c>
      <c r="H20" s="114">
        <v>2004</v>
      </c>
      <c r="I20" s="131">
        <v>2003</v>
      </c>
      <c r="J20" s="125" t="s">
        <v>194</v>
      </c>
      <c r="K20" s="1"/>
    </row>
    <row r="21" spans="1:11" s="27" customFormat="1" ht="15" customHeight="1">
      <c r="A21" s="25"/>
      <c r="B21" s="51"/>
      <c r="C21" s="51"/>
      <c r="D21" s="52"/>
      <c r="E21" s="52"/>
      <c r="F21" s="52"/>
      <c r="G21" s="52"/>
      <c r="H21" s="114"/>
      <c r="I21" s="23"/>
      <c r="J21" s="23"/>
      <c r="K21" s="1"/>
    </row>
    <row r="22" spans="1:10" ht="15" customHeight="1">
      <c r="A22" s="133" t="s">
        <v>10</v>
      </c>
      <c r="B22" s="50">
        <f aca="true" t="shared" si="0" ref="B22:G22">B24+B28</f>
        <v>419500</v>
      </c>
      <c r="C22" s="50">
        <f t="shared" si="0"/>
        <v>508380</v>
      </c>
      <c r="D22" s="50">
        <f t="shared" si="0"/>
        <v>0</v>
      </c>
      <c r="E22" s="50">
        <f t="shared" si="0"/>
        <v>62336</v>
      </c>
      <c r="F22" s="50">
        <f t="shared" si="0"/>
        <v>967200</v>
      </c>
      <c r="G22" s="50">
        <f t="shared" si="0"/>
        <v>222240</v>
      </c>
      <c r="H22" s="115">
        <f>SUM(B22:G22)</f>
        <v>2179656</v>
      </c>
      <c r="I22" s="73">
        <v>2581640</v>
      </c>
      <c r="J22" s="136">
        <f>(H22-I22)/I22</f>
        <v>-0.15570877426751986</v>
      </c>
    </row>
    <row r="23" spans="1:17" s="21" customFormat="1" ht="15" customHeight="1">
      <c r="A23" s="31" t="s">
        <v>90</v>
      </c>
      <c r="B23" s="53"/>
      <c r="C23" s="50"/>
      <c r="D23" s="54"/>
      <c r="E23" s="54"/>
      <c r="F23" s="54"/>
      <c r="G23" s="54"/>
      <c r="H23" s="115"/>
      <c r="I23" s="102"/>
      <c r="J23" s="89"/>
      <c r="K23" s="82"/>
      <c r="L23" s="82"/>
      <c r="M23" s="82"/>
      <c r="N23" s="82"/>
      <c r="O23" s="82"/>
      <c r="P23" s="82"/>
      <c r="Q23" s="47"/>
    </row>
    <row r="24" spans="1:17" ht="15" customHeight="1">
      <c r="A24" s="75" t="s">
        <v>165</v>
      </c>
      <c r="B24" s="55">
        <v>412900</v>
      </c>
      <c r="C24" s="55">
        <v>508380</v>
      </c>
      <c r="D24" s="50" t="s">
        <v>190</v>
      </c>
      <c r="E24" s="50" t="s">
        <v>190</v>
      </c>
      <c r="F24" s="50" t="s">
        <v>190</v>
      </c>
      <c r="G24" s="50" t="s">
        <v>190</v>
      </c>
      <c r="H24" s="115">
        <f aca="true" t="shared" si="1" ref="H24:H39">SUM(B24:G24)</f>
        <v>921280</v>
      </c>
      <c r="I24" s="75">
        <v>669000</v>
      </c>
      <c r="J24" s="136">
        <f>(H24-I24)/I24</f>
        <v>0.37710014947683107</v>
      </c>
      <c r="K24" s="82"/>
      <c r="L24" s="82"/>
      <c r="M24" s="82"/>
      <c r="N24" s="82"/>
      <c r="O24" s="82"/>
      <c r="P24" s="82"/>
      <c r="Q24" s="47"/>
    </row>
    <row r="25" spans="1:17" ht="15" customHeight="1">
      <c r="A25" s="75" t="s">
        <v>207</v>
      </c>
      <c r="B25" s="52">
        <v>650.5</v>
      </c>
      <c r="C25" s="52">
        <v>318</v>
      </c>
      <c r="D25" s="50" t="s">
        <v>190</v>
      </c>
      <c r="E25" s="50" t="s">
        <v>190</v>
      </c>
      <c r="F25" s="50" t="s">
        <v>190</v>
      </c>
      <c r="G25" s="50" t="s">
        <v>190</v>
      </c>
      <c r="H25" s="115">
        <f t="shared" si="1"/>
        <v>968.5</v>
      </c>
      <c r="I25" s="75">
        <v>954</v>
      </c>
      <c r="J25" s="136">
        <f>(H25-I25)/I25</f>
        <v>0.01519916142557652</v>
      </c>
      <c r="K25" s="82"/>
      <c r="L25" s="82"/>
      <c r="M25" s="82"/>
      <c r="N25" s="82"/>
      <c r="O25" s="82"/>
      <c r="P25" s="82"/>
      <c r="Q25" s="47"/>
    </row>
    <row r="26" spans="1:17" ht="15" customHeight="1">
      <c r="A26" s="75" t="s">
        <v>163</v>
      </c>
      <c r="B26" s="52">
        <f>B24/B25</f>
        <v>634.7425057647963</v>
      </c>
      <c r="C26" s="52">
        <f>C24/C25</f>
        <v>1598.6792452830189</v>
      </c>
      <c r="D26" s="106"/>
      <c r="E26" s="106"/>
      <c r="F26" s="106"/>
      <c r="G26" s="106"/>
      <c r="H26" s="115">
        <f>H24/H25</f>
        <v>951.2441920495612</v>
      </c>
      <c r="I26" s="75">
        <f>I24/I25</f>
        <v>701.2578616352201</v>
      </c>
      <c r="J26" s="136">
        <f>(H26-I26)/I26</f>
        <v>0.35648274920071954</v>
      </c>
      <c r="K26" s="82"/>
      <c r="L26" s="82"/>
      <c r="M26" s="82"/>
      <c r="N26" s="82"/>
      <c r="O26" s="82"/>
      <c r="P26" s="82"/>
      <c r="Q26" s="47"/>
    </row>
    <row r="27" spans="1:10" ht="15" customHeight="1">
      <c r="A27" s="76" t="s">
        <v>11</v>
      </c>
      <c r="B27" s="52"/>
      <c r="C27" s="52"/>
      <c r="D27" s="52"/>
      <c r="E27" s="52"/>
      <c r="F27" s="50"/>
      <c r="G27" s="52"/>
      <c r="H27" s="115"/>
      <c r="I27" s="73"/>
      <c r="J27" s="136"/>
    </row>
    <row r="28" spans="1:10" ht="15" customHeight="1">
      <c r="A28" s="75" t="s">
        <v>166</v>
      </c>
      <c r="B28" s="55">
        <v>6600</v>
      </c>
      <c r="C28" s="55" t="s">
        <v>190</v>
      </c>
      <c r="D28" s="50" t="s">
        <v>190</v>
      </c>
      <c r="E28" s="55">
        <v>62336</v>
      </c>
      <c r="F28" s="55">
        <f>F29*F30</f>
        <v>967200</v>
      </c>
      <c r="G28" s="55">
        <v>222240</v>
      </c>
      <c r="H28" s="115">
        <f t="shared" si="1"/>
        <v>1258376</v>
      </c>
      <c r="I28" s="73">
        <v>1912640</v>
      </c>
      <c r="J28" s="136">
        <f>(H28-I28)/I28</f>
        <v>-0.34207378283419776</v>
      </c>
    </row>
    <row r="29" spans="1:10" ht="15" customHeight="1">
      <c r="A29" s="75" t="s">
        <v>207</v>
      </c>
      <c r="B29" s="52">
        <v>4</v>
      </c>
      <c r="C29" s="52" t="s">
        <v>190</v>
      </c>
      <c r="D29" s="50" t="s">
        <v>190</v>
      </c>
      <c r="E29" s="52">
        <v>78</v>
      </c>
      <c r="F29" s="52">
        <v>1209</v>
      </c>
      <c r="G29" s="52">
        <v>288</v>
      </c>
      <c r="H29" s="115">
        <f t="shared" si="1"/>
        <v>1579</v>
      </c>
      <c r="I29" s="73">
        <v>2522</v>
      </c>
      <c r="J29" s="136">
        <f>(H29-I29)/I29</f>
        <v>-0.3739095955590801</v>
      </c>
    </row>
    <row r="30" spans="1:10" ht="15" customHeight="1">
      <c r="A30" s="75" t="s">
        <v>163</v>
      </c>
      <c r="B30" s="52">
        <f>B28/B29</f>
        <v>1650</v>
      </c>
      <c r="C30" s="52"/>
      <c r="D30" s="106"/>
      <c r="E30" s="52">
        <f>E28/E29</f>
        <v>799.1794871794872</v>
      </c>
      <c r="F30" s="52">
        <v>800</v>
      </c>
      <c r="G30" s="52">
        <f>G28/G29</f>
        <v>771.6666666666666</v>
      </c>
      <c r="H30" s="115">
        <f>H28/H29</f>
        <v>796.9449018366055</v>
      </c>
      <c r="I30" s="115">
        <f>I28/I29</f>
        <v>758.3822363203807</v>
      </c>
      <c r="J30" s="136">
        <f>(H30-I30)/I30</f>
        <v>0.05084858751877977</v>
      </c>
    </row>
    <row r="31" spans="1:10" ht="15" customHeight="1">
      <c r="A31" s="75"/>
      <c r="B31" s="52"/>
      <c r="C31" s="52"/>
      <c r="D31" s="52"/>
      <c r="E31" s="52"/>
      <c r="F31" s="52"/>
      <c r="G31" s="52"/>
      <c r="H31" s="115"/>
      <c r="I31" s="73"/>
      <c r="J31" s="136"/>
    </row>
    <row r="32" spans="1:10" ht="15" customHeight="1">
      <c r="A32" s="100" t="s">
        <v>12</v>
      </c>
      <c r="B32" s="50">
        <f aca="true" t="shared" si="2" ref="B32:G32">B34+B38</f>
        <v>3008850</v>
      </c>
      <c r="C32" s="50">
        <f t="shared" si="2"/>
        <v>206500</v>
      </c>
      <c r="D32" s="50">
        <f t="shared" si="2"/>
        <v>80400</v>
      </c>
      <c r="E32" s="50">
        <v>2170970</v>
      </c>
      <c r="F32" s="50">
        <f t="shared" si="2"/>
        <v>1074400</v>
      </c>
      <c r="G32" s="50">
        <f t="shared" si="2"/>
        <v>88800</v>
      </c>
      <c r="H32" s="115">
        <f t="shared" si="1"/>
        <v>6629920</v>
      </c>
      <c r="I32" s="73">
        <v>9667940</v>
      </c>
      <c r="J32" s="136">
        <f>(H32-I32)/I32</f>
        <v>-0.3142365384973428</v>
      </c>
    </row>
    <row r="33" spans="1:10" ht="15" customHeight="1">
      <c r="A33" s="76" t="s">
        <v>13</v>
      </c>
      <c r="B33" s="52"/>
      <c r="C33" s="52"/>
      <c r="D33" s="55"/>
      <c r="E33" s="52"/>
      <c r="F33" s="50"/>
      <c r="G33" s="52"/>
      <c r="H33" s="115"/>
      <c r="I33" s="73"/>
      <c r="J33" s="136"/>
    </row>
    <row r="34" spans="1:10" ht="15" customHeight="1">
      <c r="A34" s="75" t="s">
        <v>165</v>
      </c>
      <c r="B34" s="106">
        <v>7800</v>
      </c>
      <c r="C34" s="52"/>
      <c r="D34" s="52">
        <v>48000</v>
      </c>
      <c r="E34" s="80">
        <v>39270</v>
      </c>
      <c r="F34" s="52">
        <f>F35*F36</f>
        <v>1074400</v>
      </c>
      <c r="G34" s="52">
        <v>88800</v>
      </c>
      <c r="H34" s="115">
        <f t="shared" si="1"/>
        <v>1258270</v>
      </c>
      <c r="I34" s="73">
        <v>514540</v>
      </c>
      <c r="J34" s="136">
        <f>(H34-I34)/I34</f>
        <v>1.4454269833249116</v>
      </c>
    </row>
    <row r="35" spans="1:10" ht="15" customHeight="1">
      <c r="A35" s="75" t="s">
        <v>207</v>
      </c>
      <c r="B35" s="106">
        <v>16</v>
      </c>
      <c r="C35" s="52"/>
      <c r="D35" s="55">
        <v>85</v>
      </c>
      <c r="E35" s="52">
        <v>51</v>
      </c>
      <c r="F35" s="52">
        <v>1343</v>
      </c>
      <c r="G35" s="52">
        <v>148</v>
      </c>
      <c r="H35" s="115">
        <f t="shared" si="1"/>
        <v>1643</v>
      </c>
      <c r="I35" s="73">
        <v>715</v>
      </c>
      <c r="J35" s="136">
        <f>(H35-I35)/I35</f>
        <v>1.2979020979020979</v>
      </c>
    </row>
    <row r="36" spans="1:10" ht="15" customHeight="1">
      <c r="A36" s="75" t="s">
        <v>163</v>
      </c>
      <c r="B36" s="106">
        <f>B34/B35</f>
        <v>487.5</v>
      </c>
      <c r="C36" s="52"/>
      <c r="D36" s="52">
        <f>D34/D35</f>
        <v>564.7058823529412</v>
      </c>
      <c r="E36" s="52">
        <f>E34/E35</f>
        <v>770</v>
      </c>
      <c r="F36" s="52">
        <v>800</v>
      </c>
      <c r="G36" s="52">
        <f>G34/G35</f>
        <v>600</v>
      </c>
      <c r="H36" s="115">
        <f>H34/H35</f>
        <v>765.8368837492392</v>
      </c>
      <c r="I36" s="73">
        <f>I34/I35</f>
        <v>719.6363636363636</v>
      </c>
      <c r="J36" s="136">
        <f>(H36-I36)/I36</f>
        <v>0.06419981319373813</v>
      </c>
    </row>
    <row r="37" spans="1:10" ht="15" customHeight="1">
      <c r="A37" s="76" t="s">
        <v>14</v>
      </c>
      <c r="B37" s="106"/>
      <c r="C37" s="52"/>
      <c r="D37" s="52"/>
      <c r="E37" s="52"/>
      <c r="F37" s="52"/>
      <c r="G37" s="52"/>
      <c r="H37" s="115"/>
      <c r="I37" s="73"/>
      <c r="J37" s="136"/>
    </row>
    <row r="38" spans="1:10" ht="15" customHeight="1">
      <c r="A38" s="75" t="s">
        <v>165</v>
      </c>
      <c r="B38" s="52">
        <v>3001050</v>
      </c>
      <c r="C38" s="52">
        <v>206500</v>
      </c>
      <c r="D38" s="52">
        <v>32400</v>
      </c>
      <c r="E38" s="52">
        <v>2131700</v>
      </c>
      <c r="F38" s="106"/>
      <c r="G38" s="106"/>
      <c r="H38" s="115">
        <f t="shared" si="1"/>
        <v>5371650</v>
      </c>
      <c r="I38" s="73">
        <v>9153400</v>
      </c>
      <c r="J38" s="136">
        <f>(H38-I38)/I38</f>
        <v>-0.4131524897852164</v>
      </c>
    </row>
    <row r="39" spans="1:10" ht="15" customHeight="1">
      <c r="A39" s="75" t="s">
        <v>207</v>
      </c>
      <c r="B39" s="52">
        <v>4505</v>
      </c>
      <c r="C39" s="52">
        <v>1419</v>
      </c>
      <c r="D39" s="52">
        <v>38</v>
      </c>
      <c r="E39" s="52">
        <v>3824</v>
      </c>
      <c r="F39" s="106"/>
      <c r="G39" s="106"/>
      <c r="H39" s="115">
        <f t="shared" si="1"/>
        <v>9786</v>
      </c>
      <c r="I39" s="73">
        <v>11075</v>
      </c>
      <c r="J39" s="136">
        <f>(H39-I39)/I39</f>
        <v>-0.1163882618510158</v>
      </c>
    </row>
    <row r="40" spans="1:10" ht="15" customHeight="1">
      <c r="A40" s="75" t="s">
        <v>163</v>
      </c>
      <c r="B40" s="52">
        <f>B38/B39</f>
        <v>666.1598224195338</v>
      </c>
      <c r="C40" s="52">
        <f>C38/C39</f>
        <v>145.52501761804086</v>
      </c>
      <c r="D40" s="52">
        <f>D38/D39</f>
        <v>852.6315789473684</v>
      </c>
      <c r="E40" s="52">
        <f>E38/E39</f>
        <v>557.4529288702929</v>
      </c>
      <c r="F40" s="106"/>
      <c r="G40" s="106"/>
      <c r="H40" s="115">
        <f>H38/H39</f>
        <v>548.9117106069896</v>
      </c>
      <c r="I40" s="115">
        <f>I38/I39</f>
        <v>826.492099322799</v>
      </c>
      <c r="J40" s="136">
        <f>(H40-I40)/I40</f>
        <v>-0.3358536505590917</v>
      </c>
    </row>
    <row r="41" spans="1:10" ht="15" customHeight="1">
      <c r="A41" s="75"/>
      <c r="B41" s="52"/>
      <c r="C41" s="52"/>
      <c r="D41" s="52"/>
      <c r="E41" s="52"/>
      <c r="F41" s="52"/>
      <c r="G41" s="55"/>
      <c r="H41" s="116"/>
      <c r="I41" s="73"/>
      <c r="J41" s="136"/>
    </row>
    <row r="42" spans="1:10" ht="15" customHeight="1">
      <c r="A42" s="100" t="s">
        <v>15</v>
      </c>
      <c r="B42" s="52"/>
      <c r="C42" s="50"/>
      <c r="D42" s="52"/>
      <c r="E42" s="54"/>
      <c r="F42" s="52"/>
      <c r="G42" s="52"/>
      <c r="H42" s="117"/>
      <c r="I42" s="73"/>
      <c r="J42" s="136"/>
    </row>
    <row r="43" spans="1:10" ht="15" customHeight="1">
      <c r="A43" s="75" t="s">
        <v>165</v>
      </c>
      <c r="B43" s="106">
        <v>225300</v>
      </c>
      <c r="C43" s="52">
        <v>230000</v>
      </c>
      <c r="D43" s="106"/>
      <c r="E43" s="80">
        <v>5495700</v>
      </c>
      <c r="F43" s="106"/>
      <c r="G43" s="106"/>
      <c r="H43" s="117">
        <f>SUM(B43:G43)</f>
        <v>5951000</v>
      </c>
      <c r="I43" s="73">
        <v>6902400</v>
      </c>
      <c r="J43" s="136">
        <f>(H43-I43)/I43</f>
        <v>-0.13783611497450163</v>
      </c>
    </row>
    <row r="44" spans="1:10" ht="15" customHeight="1">
      <c r="A44" s="75" t="s">
        <v>207</v>
      </c>
      <c r="B44" s="106">
        <v>532</v>
      </c>
      <c r="C44" s="52">
        <v>220</v>
      </c>
      <c r="D44" s="106"/>
      <c r="E44" s="52">
        <v>5146</v>
      </c>
      <c r="F44" s="106"/>
      <c r="G44" s="106"/>
      <c r="H44" s="117">
        <f>SUM(B44:G44)</f>
        <v>5898</v>
      </c>
      <c r="I44" s="73">
        <v>4798</v>
      </c>
      <c r="J44" s="136">
        <f>(H44-I44)/I44</f>
        <v>0.22926219258024177</v>
      </c>
    </row>
    <row r="45" spans="1:10" ht="15" customHeight="1">
      <c r="A45" s="75" t="s">
        <v>163</v>
      </c>
      <c r="B45" s="106">
        <f>B43/B44</f>
        <v>423.49624060150376</v>
      </c>
      <c r="C45" s="52">
        <f>C43/C44</f>
        <v>1045.4545454545455</v>
      </c>
      <c r="D45" s="106"/>
      <c r="E45" s="52">
        <f>E43/E44</f>
        <v>1067.9556937427128</v>
      </c>
      <c r="F45" s="106"/>
      <c r="G45" s="106"/>
      <c r="H45" s="116">
        <f>H43/H44</f>
        <v>1008.9860969820278</v>
      </c>
      <c r="I45" s="73">
        <f>I43/I44</f>
        <v>1438.5994164235099</v>
      </c>
      <c r="J45" s="136">
        <f>(H45-I45)/I45</f>
        <v>-0.29863304164931487</v>
      </c>
    </row>
    <row r="46" spans="1:10" ht="15" customHeight="1">
      <c r="A46" s="32"/>
      <c r="B46" s="52"/>
      <c r="C46" s="52"/>
      <c r="D46" s="52"/>
      <c r="E46" s="52"/>
      <c r="F46" s="52"/>
      <c r="G46" s="52"/>
      <c r="H46" s="117"/>
      <c r="I46" s="73"/>
      <c r="J46" s="136"/>
    </row>
    <row r="47" spans="1:10" ht="15" customHeight="1">
      <c r="A47" s="100" t="s">
        <v>132</v>
      </c>
      <c r="B47" s="52"/>
      <c r="C47" s="52"/>
      <c r="D47" s="52"/>
      <c r="E47" s="52"/>
      <c r="F47" s="52"/>
      <c r="G47" s="52"/>
      <c r="H47" s="117"/>
      <c r="I47" s="73"/>
      <c r="J47" s="136"/>
    </row>
    <row r="48" spans="1:10" ht="15" customHeight="1">
      <c r="A48" s="73" t="s">
        <v>102</v>
      </c>
      <c r="B48" s="52"/>
      <c r="C48" s="52">
        <v>149000</v>
      </c>
      <c r="D48" s="106"/>
      <c r="E48" s="165"/>
      <c r="F48" s="106"/>
      <c r="G48" s="106"/>
      <c r="H48" s="117">
        <v>149000</v>
      </c>
      <c r="I48" s="73">
        <v>684300</v>
      </c>
      <c r="J48" s="136">
        <f aca="true" t="shared" si="3" ref="J48:J55">(H48-I48)/I48</f>
        <v>-0.7822592430220664</v>
      </c>
    </row>
    <row r="49" spans="1:10" ht="15" customHeight="1">
      <c r="A49" s="75" t="s">
        <v>207</v>
      </c>
      <c r="B49" s="52"/>
      <c r="C49" s="52">
        <v>430</v>
      </c>
      <c r="D49" s="106"/>
      <c r="E49" s="165"/>
      <c r="F49" s="106"/>
      <c r="G49" s="106"/>
      <c r="H49" s="117">
        <v>430</v>
      </c>
      <c r="I49" s="73">
        <v>830</v>
      </c>
      <c r="J49" s="136">
        <f t="shared" si="3"/>
        <v>-0.4819277108433735</v>
      </c>
    </row>
    <row r="50" spans="1:10" ht="15" customHeight="1">
      <c r="A50" s="32"/>
      <c r="B50" s="52"/>
      <c r="C50" s="52"/>
      <c r="D50" s="52"/>
      <c r="E50" s="52"/>
      <c r="F50" s="52"/>
      <c r="G50" s="52"/>
      <c r="H50" s="117"/>
      <c r="I50" s="73"/>
      <c r="J50" s="136"/>
    </row>
    <row r="51" spans="1:10" ht="15" customHeight="1">
      <c r="A51" s="100" t="s">
        <v>16</v>
      </c>
      <c r="B51" s="50">
        <f aca="true" t="shared" si="4" ref="B51:G51">B53+B57</f>
        <v>11113600</v>
      </c>
      <c r="C51" s="50">
        <f t="shared" si="4"/>
        <v>4795500</v>
      </c>
      <c r="D51" s="50">
        <f t="shared" si="4"/>
        <v>314900</v>
      </c>
      <c r="E51" s="50">
        <v>43616800</v>
      </c>
      <c r="F51" s="50">
        <f t="shared" si="4"/>
        <v>4465500</v>
      </c>
      <c r="G51" s="50">
        <f t="shared" si="4"/>
        <v>2844000</v>
      </c>
      <c r="H51" s="115">
        <f>SUM(B51:G51)</f>
        <v>67150300</v>
      </c>
      <c r="I51" s="73">
        <v>78474112</v>
      </c>
      <c r="J51" s="136">
        <f t="shared" si="3"/>
        <v>-0.14429996990599905</v>
      </c>
    </row>
    <row r="52" spans="1:10" ht="15" customHeight="1">
      <c r="A52" s="76" t="s">
        <v>17</v>
      </c>
      <c r="B52" s="55"/>
      <c r="C52" s="55"/>
      <c r="D52" s="55"/>
      <c r="E52" s="55"/>
      <c r="F52" s="55"/>
      <c r="G52" s="55"/>
      <c r="H52" s="115"/>
      <c r="I52" s="73"/>
      <c r="J52" s="136"/>
    </row>
    <row r="53" spans="1:10" ht="15" customHeight="1">
      <c r="A53" s="75" t="s">
        <v>167</v>
      </c>
      <c r="B53" s="56">
        <v>54000</v>
      </c>
      <c r="C53" s="56"/>
      <c r="D53" s="56">
        <v>102400</v>
      </c>
      <c r="E53" s="56">
        <v>103800</v>
      </c>
      <c r="F53" s="56">
        <f>F54*F55</f>
        <v>4465500</v>
      </c>
      <c r="G53" s="56">
        <v>2844000</v>
      </c>
      <c r="H53" s="115">
        <f aca="true" t="shared" si="5" ref="H53:H68">SUM(B53:G53)</f>
        <v>7569700</v>
      </c>
      <c r="I53" s="73">
        <v>10990012</v>
      </c>
      <c r="J53" s="136">
        <f t="shared" si="3"/>
        <v>-0.3112200423439028</v>
      </c>
    </row>
    <row r="54" spans="1:10" ht="15" customHeight="1">
      <c r="A54" s="75" t="s">
        <v>208</v>
      </c>
      <c r="B54" s="52">
        <v>37</v>
      </c>
      <c r="C54" s="52"/>
      <c r="D54" s="52">
        <v>64</v>
      </c>
      <c r="E54" s="52">
        <v>107</v>
      </c>
      <c r="F54" s="52">
        <v>2977</v>
      </c>
      <c r="G54" s="52">
        <v>1896</v>
      </c>
      <c r="H54" s="115">
        <f t="shared" si="5"/>
        <v>5081</v>
      </c>
      <c r="I54" s="73">
        <v>6114</v>
      </c>
      <c r="J54" s="136">
        <f t="shared" si="3"/>
        <v>-0.16895649329407916</v>
      </c>
    </row>
    <row r="55" spans="1:10" ht="15" customHeight="1">
      <c r="A55" s="75" t="s">
        <v>163</v>
      </c>
      <c r="B55" s="52">
        <f>B53/B54</f>
        <v>1459.4594594594594</v>
      </c>
      <c r="C55" s="52"/>
      <c r="D55" s="52">
        <f>D53/D54</f>
        <v>1600</v>
      </c>
      <c r="E55" s="52">
        <f>(E53/E54)</f>
        <v>970.0934579439253</v>
      </c>
      <c r="F55" s="52">
        <v>1500</v>
      </c>
      <c r="G55" s="52">
        <f>G53/G54</f>
        <v>1500</v>
      </c>
      <c r="H55" s="115">
        <f>H53/H54</f>
        <v>1489.8051564652628</v>
      </c>
      <c r="I55" s="115">
        <f>I53/I54</f>
        <v>1797.5158652273471</v>
      </c>
      <c r="J55" s="136">
        <f t="shared" si="3"/>
        <v>-0.17118664414300763</v>
      </c>
    </row>
    <row r="56" spans="1:10" ht="15" customHeight="1">
      <c r="A56" s="76" t="s">
        <v>20</v>
      </c>
      <c r="B56" s="52"/>
      <c r="C56" s="52"/>
      <c r="D56" s="52"/>
      <c r="E56" s="52"/>
      <c r="F56" s="52"/>
      <c r="G56" s="52"/>
      <c r="H56" s="115"/>
      <c r="I56" s="73"/>
      <c r="J56" s="136"/>
    </row>
    <row r="57" spans="1:10" ht="15" customHeight="1">
      <c r="A57" s="75" t="s">
        <v>18</v>
      </c>
      <c r="B57" s="56">
        <v>11059600</v>
      </c>
      <c r="C57" s="56">
        <v>4795500</v>
      </c>
      <c r="D57" s="56">
        <v>212500</v>
      </c>
      <c r="E57" s="56">
        <v>43513000</v>
      </c>
      <c r="F57" s="106"/>
      <c r="G57" s="106"/>
      <c r="H57" s="115">
        <f t="shared" si="5"/>
        <v>59580600</v>
      </c>
      <c r="I57" s="73">
        <v>67484100</v>
      </c>
      <c r="J57" s="136">
        <f>(H57-I57)/I57</f>
        <v>-0.11711647632553446</v>
      </c>
    </row>
    <row r="58" spans="1:10" ht="15" customHeight="1">
      <c r="A58" s="75" t="s">
        <v>208</v>
      </c>
      <c r="B58" s="52">
        <v>6841</v>
      </c>
      <c r="C58" s="52">
        <v>7025</v>
      </c>
      <c r="D58" s="52">
        <v>85</v>
      </c>
      <c r="E58" s="52">
        <v>12384</v>
      </c>
      <c r="F58" s="106"/>
      <c r="G58" s="106"/>
      <c r="H58" s="115">
        <f t="shared" si="5"/>
        <v>26335</v>
      </c>
      <c r="I58" s="73">
        <v>25453</v>
      </c>
      <c r="J58" s="136">
        <f>(H58-I58)/I58</f>
        <v>0.034652103877735436</v>
      </c>
    </row>
    <row r="59" spans="1:10" ht="15" customHeight="1">
      <c r="A59" s="75" t="s">
        <v>163</v>
      </c>
      <c r="B59" s="52">
        <f>B57/B58</f>
        <v>1616.664230375676</v>
      </c>
      <c r="C59" s="52">
        <f>C57/C58</f>
        <v>682.6334519572954</v>
      </c>
      <c r="D59" s="52">
        <f>D57/D58</f>
        <v>2500</v>
      </c>
      <c r="E59" s="52">
        <f>E57/E58</f>
        <v>3513.6466408268734</v>
      </c>
      <c r="F59" s="106"/>
      <c r="G59" s="106"/>
      <c r="H59" s="115">
        <f>H57/H58</f>
        <v>2262.41123979495</v>
      </c>
      <c r="I59" s="115">
        <f>I57/I58</f>
        <v>2651.322044552705</v>
      </c>
      <c r="J59" s="136">
        <f>(H59-I59)/I59</f>
        <v>-0.1466856150337508</v>
      </c>
    </row>
    <row r="60" spans="1:10" ht="15" customHeight="1">
      <c r="A60" s="75"/>
      <c r="B60" s="52"/>
      <c r="C60" s="52"/>
      <c r="D60" s="52"/>
      <c r="E60" s="52"/>
      <c r="F60" s="52"/>
      <c r="G60" s="55"/>
      <c r="H60" s="115"/>
      <c r="I60" s="73"/>
      <c r="J60" s="136"/>
    </row>
    <row r="61" spans="1:10" ht="15" customHeight="1">
      <c r="A61" s="49" t="s">
        <v>189</v>
      </c>
      <c r="B61" s="52">
        <f aca="true" t="shared" si="6" ref="B61:G61">B63+B67</f>
        <v>0</v>
      </c>
      <c r="C61" s="52">
        <f t="shared" si="6"/>
        <v>2033280</v>
      </c>
      <c r="D61" s="52">
        <f t="shared" si="6"/>
        <v>0</v>
      </c>
      <c r="E61" s="52">
        <v>3243100</v>
      </c>
      <c r="F61" s="52">
        <f t="shared" si="6"/>
        <v>4105000</v>
      </c>
      <c r="G61" s="52">
        <f t="shared" si="6"/>
        <v>1402000</v>
      </c>
      <c r="H61" s="115">
        <f t="shared" si="5"/>
        <v>10783380</v>
      </c>
      <c r="I61" s="73">
        <v>5586744</v>
      </c>
      <c r="J61" s="136">
        <f aca="true" t="shared" si="7" ref="J61:J69">(H61-I61)/I61</f>
        <v>0.9301725656303564</v>
      </c>
    </row>
    <row r="62" spans="1:10" ht="15" customHeight="1">
      <c r="A62" s="76" t="s">
        <v>17</v>
      </c>
      <c r="B62" s="106"/>
      <c r="C62" s="52"/>
      <c r="D62" s="52"/>
      <c r="E62" s="52"/>
      <c r="F62" s="52"/>
      <c r="G62" s="55"/>
      <c r="H62" s="115"/>
      <c r="I62" s="73"/>
      <c r="J62" s="136"/>
    </row>
    <row r="63" spans="1:10" ht="15" customHeight="1">
      <c r="A63" s="75" t="s">
        <v>167</v>
      </c>
      <c r="B63" s="106"/>
      <c r="C63" s="52"/>
      <c r="D63" s="106"/>
      <c r="E63" s="109">
        <v>2679000</v>
      </c>
      <c r="F63" s="52">
        <f>F64*F65</f>
        <v>4105000</v>
      </c>
      <c r="G63" s="106">
        <v>1402000</v>
      </c>
      <c r="H63" s="115">
        <f t="shared" si="5"/>
        <v>8186000</v>
      </c>
      <c r="I63" s="73">
        <v>2210744</v>
      </c>
      <c r="J63" s="136">
        <f t="shared" si="7"/>
        <v>2.702825836008149</v>
      </c>
    </row>
    <row r="64" spans="1:10" ht="15" customHeight="1">
      <c r="A64" s="75" t="s">
        <v>207</v>
      </c>
      <c r="B64" s="106"/>
      <c r="C64" s="52"/>
      <c r="D64" s="106"/>
      <c r="E64" s="109">
        <v>893</v>
      </c>
      <c r="F64" s="52">
        <v>3284</v>
      </c>
      <c r="G64" s="106">
        <v>935</v>
      </c>
      <c r="H64" s="115">
        <f t="shared" si="5"/>
        <v>5112</v>
      </c>
      <c r="I64" s="73">
        <v>1566</v>
      </c>
      <c r="J64" s="136">
        <f t="shared" si="7"/>
        <v>2.264367816091954</v>
      </c>
    </row>
    <row r="65" spans="1:10" ht="15" customHeight="1">
      <c r="A65" s="75" t="s">
        <v>163</v>
      </c>
      <c r="B65" s="106"/>
      <c r="C65" s="52"/>
      <c r="D65" s="106"/>
      <c r="E65" s="109">
        <f>(E63/E64)</f>
        <v>3000</v>
      </c>
      <c r="F65" s="52">
        <v>1250</v>
      </c>
      <c r="G65" s="106">
        <f>G63/G64</f>
        <v>1499.4652406417113</v>
      </c>
      <c r="H65" s="115">
        <f>H63/H64</f>
        <v>1601.3302034428796</v>
      </c>
      <c r="I65" s="73">
        <f>I63/I64</f>
        <v>1411.7139208173692</v>
      </c>
      <c r="J65" s="136">
        <f t="shared" si="7"/>
        <v>0.13431636525601756</v>
      </c>
    </row>
    <row r="66" spans="1:10" ht="15" customHeight="1">
      <c r="A66" s="76" t="s">
        <v>20</v>
      </c>
      <c r="B66" s="106"/>
      <c r="C66" s="52"/>
      <c r="D66" s="52"/>
      <c r="E66" s="52"/>
      <c r="F66" s="52"/>
      <c r="G66" s="55"/>
      <c r="H66" s="115"/>
      <c r="I66" s="73"/>
      <c r="J66" s="136"/>
    </row>
    <row r="67" spans="1:10" ht="15" customHeight="1">
      <c r="A67" s="75" t="s">
        <v>18</v>
      </c>
      <c r="B67" s="106"/>
      <c r="C67" s="52">
        <v>2033280</v>
      </c>
      <c r="D67" s="106"/>
      <c r="E67" s="109">
        <v>564100</v>
      </c>
      <c r="F67" s="106"/>
      <c r="G67" s="106"/>
      <c r="H67" s="115">
        <f t="shared" si="5"/>
        <v>2597380</v>
      </c>
      <c r="I67" s="73">
        <v>3376000</v>
      </c>
      <c r="J67" s="136">
        <f t="shared" si="7"/>
        <v>-0.23063388625592418</v>
      </c>
    </row>
    <row r="68" spans="1:10" ht="15" customHeight="1">
      <c r="A68" s="75" t="s">
        <v>207</v>
      </c>
      <c r="B68" s="106"/>
      <c r="C68" s="52">
        <v>2500</v>
      </c>
      <c r="D68" s="106"/>
      <c r="E68" s="109">
        <v>526</v>
      </c>
      <c r="F68" s="106"/>
      <c r="G68" s="106"/>
      <c r="H68" s="115">
        <f t="shared" si="5"/>
        <v>3026</v>
      </c>
      <c r="I68" s="73">
        <v>1688</v>
      </c>
      <c r="J68" s="136">
        <f t="shared" si="7"/>
        <v>0.792654028436019</v>
      </c>
    </row>
    <row r="69" spans="1:10" ht="15" customHeight="1">
      <c r="A69" s="75" t="s">
        <v>163</v>
      </c>
      <c r="B69" s="106"/>
      <c r="C69" s="52">
        <f>C67/C68</f>
        <v>813.312</v>
      </c>
      <c r="D69" s="106"/>
      <c r="E69" s="109">
        <f>(E67/E68)</f>
        <v>1072.4334600760455</v>
      </c>
      <c r="F69" s="106"/>
      <c r="G69" s="106"/>
      <c r="H69" s="116">
        <f>H67/H68</f>
        <v>858.354263053536</v>
      </c>
      <c r="I69" s="73">
        <f>I67/I68</f>
        <v>2000</v>
      </c>
      <c r="J69" s="136">
        <f t="shared" si="7"/>
        <v>-0.570822868473232</v>
      </c>
    </row>
    <row r="70" spans="1:10" ht="15" customHeight="1">
      <c r="A70" s="75"/>
      <c r="B70" s="52"/>
      <c r="C70" s="52"/>
      <c r="D70" s="52"/>
      <c r="E70" s="52"/>
      <c r="F70" s="52"/>
      <c r="G70" s="55"/>
      <c r="H70" s="116"/>
      <c r="I70" s="73"/>
      <c r="J70" s="136"/>
    </row>
    <row r="71" spans="1:10" ht="15" customHeight="1">
      <c r="A71" s="75"/>
      <c r="B71" s="23"/>
      <c r="C71" s="24"/>
      <c r="D71" s="30"/>
      <c r="E71" s="41"/>
      <c r="F71" s="30"/>
      <c r="G71" s="30"/>
      <c r="H71" s="113" t="s">
        <v>126</v>
      </c>
      <c r="I71" s="125" t="s">
        <v>126</v>
      </c>
      <c r="J71" s="149"/>
    </row>
    <row r="72" spans="1:10" ht="15" customHeight="1">
      <c r="A72" s="75"/>
      <c r="B72" s="176" t="s">
        <v>4</v>
      </c>
      <c r="C72" s="176" t="s">
        <v>5</v>
      </c>
      <c r="D72" s="176" t="s">
        <v>6</v>
      </c>
      <c r="E72" s="176" t="s">
        <v>7</v>
      </c>
      <c r="F72" s="176" t="s">
        <v>8</v>
      </c>
      <c r="G72" s="176" t="s">
        <v>9</v>
      </c>
      <c r="H72" s="114">
        <v>2004</v>
      </c>
      <c r="I72" s="131">
        <v>2003</v>
      </c>
      <c r="J72" s="150" t="s">
        <v>194</v>
      </c>
    </row>
    <row r="73" spans="1:10" s="21" customFormat="1" ht="15" customHeight="1">
      <c r="A73" s="100" t="s">
        <v>21</v>
      </c>
      <c r="B73" s="50"/>
      <c r="C73" s="50">
        <f>C80+C84</f>
        <v>18812508</v>
      </c>
      <c r="D73" s="50">
        <f>D76+D80</f>
        <v>675000</v>
      </c>
      <c r="E73" s="50">
        <f>E76+E80</f>
        <v>512000</v>
      </c>
      <c r="F73" s="50">
        <f>F76+F80</f>
        <v>427500</v>
      </c>
      <c r="G73" s="50">
        <f>G76+G80</f>
        <v>2590931</v>
      </c>
      <c r="H73" s="115">
        <f>SUM(B73:G73)</f>
        <v>23017939</v>
      </c>
      <c r="I73" s="53">
        <v>28113893</v>
      </c>
      <c r="J73" s="136">
        <f>(H73-I73)/I73</f>
        <v>-0.1812610583671212</v>
      </c>
    </row>
    <row r="74" spans="1:10" s="21" customFormat="1" ht="15" customHeight="1">
      <c r="A74" s="100"/>
      <c r="B74" s="50"/>
      <c r="C74" s="50"/>
      <c r="D74" s="50"/>
      <c r="E74" s="50"/>
      <c r="F74" s="50"/>
      <c r="G74" s="50"/>
      <c r="H74" s="115"/>
      <c r="I74" s="53"/>
      <c r="J74" s="136"/>
    </row>
    <row r="75" spans="1:10" ht="15" customHeight="1">
      <c r="A75" s="76" t="s">
        <v>17</v>
      </c>
      <c r="B75" s="52"/>
      <c r="C75" s="55"/>
      <c r="D75" s="52"/>
      <c r="E75" s="52"/>
      <c r="F75" s="52"/>
      <c r="G75" s="52"/>
      <c r="H75" s="115"/>
      <c r="I75" s="73"/>
      <c r="J75" s="136"/>
    </row>
    <row r="76" spans="1:10" ht="15" customHeight="1">
      <c r="A76" s="75" t="s">
        <v>18</v>
      </c>
      <c r="B76" s="106"/>
      <c r="C76" s="106"/>
      <c r="D76" s="56">
        <v>15000</v>
      </c>
      <c r="E76" s="106"/>
      <c r="F76" s="56">
        <f>F77*F78</f>
        <v>240000</v>
      </c>
      <c r="G76" s="56">
        <v>995811</v>
      </c>
      <c r="H76" s="115">
        <f>SUM(B76:G76)</f>
        <v>1250811</v>
      </c>
      <c r="I76" s="73">
        <v>2927893</v>
      </c>
      <c r="J76" s="136">
        <f>(H76-I76)/I76</f>
        <v>-0.5727948391556659</v>
      </c>
    </row>
    <row r="77" spans="1:10" ht="15" customHeight="1">
      <c r="A77" s="75" t="s">
        <v>207</v>
      </c>
      <c r="B77" s="106"/>
      <c r="C77" s="106"/>
      <c r="D77" s="57">
        <v>10</v>
      </c>
      <c r="E77" s="106"/>
      <c r="F77" s="52">
        <v>200</v>
      </c>
      <c r="G77" s="52">
        <v>538</v>
      </c>
      <c r="H77" s="115">
        <f>SUM(B77:G77)</f>
        <v>748</v>
      </c>
      <c r="I77" s="73">
        <v>1627</v>
      </c>
      <c r="J77" s="136">
        <f>(H77-I77)/I77</f>
        <v>-0.5402581438229871</v>
      </c>
    </row>
    <row r="78" spans="1:10" ht="15" customHeight="1">
      <c r="A78" s="75" t="s">
        <v>163</v>
      </c>
      <c r="B78" s="106"/>
      <c r="C78" s="106"/>
      <c r="D78" s="52">
        <f>D76/D77</f>
        <v>1500</v>
      </c>
      <c r="E78" s="106"/>
      <c r="F78" s="52">
        <v>1200</v>
      </c>
      <c r="G78" s="52">
        <f>G76/G77</f>
        <v>1850.9498141263941</v>
      </c>
      <c r="H78" s="115">
        <f>H76/H77</f>
        <v>1672.207219251337</v>
      </c>
      <c r="I78" s="73">
        <f>I76/I77</f>
        <v>1799.5654578979718</v>
      </c>
      <c r="J78" s="136">
        <f>(H78-I78)/I78</f>
        <v>-0.07077166217415558</v>
      </c>
    </row>
    <row r="79" spans="1:10" ht="15" customHeight="1">
      <c r="A79" s="76" t="s">
        <v>20</v>
      </c>
      <c r="B79" s="52"/>
      <c r="C79" s="52"/>
      <c r="D79" s="52"/>
      <c r="E79" s="55"/>
      <c r="F79" s="52"/>
      <c r="G79" s="55"/>
      <c r="H79" s="115"/>
      <c r="I79" s="73"/>
      <c r="J79" s="136"/>
    </row>
    <row r="80" spans="1:10" ht="15" customHeight="1">
      <c r="A80" s="75" t="s">
        <v>18</v>
      </c>
      <c r="B80" s="106"/>
      <c r="C80" s="55">
        <v>11452508</v>
      </c>
      <c r="D80" s="55">
        <v>660000</v>
      </c>
      <c r="E80" s="55">
        <v>512000</v>
      </c>
      <c r="F80" s="55">
        <f>F81*F82</f>
        <v>187500</v>
      </c>
      <c r="G80" s="55">
        <v>1595120</v>
      </c>
      <c r="H80" s="115">
        <f>SUM(B80:G80)</f>
        <v>14407128</v>
      </c>
      <c r="I80" s="73">
        <v>15961000</v>
      </c>
      <c r="J80" s="136">
        <f>(H80-I80)/I80</f>
        <v>-0.09735430110895307</v>
      </c>
    </row>
    <row r="81" spans="1:10" ht="15" customHeight="1">
      <c r="A81" s="75" t="s">
        <v>207</v>
      </c>
      <c r="B81" s="106"/>
      <c r="C81" s="52">
        <v>3996</v>
      </c>
      <c r="D81" s="52">
        <v>220</v>
      </c>
      <c r="E81" s="52">
        <v>310</v>
      </c>
      <c r="F81" s="52">
        <v>75</v>
      </c>
      <c r="G81" s="52">
        <v>797</v>
      </c>
      <c r="H81" s="115">
        <f>SUM(B81:G81)</f>
        <v>5398</v>
      </c>
      <c r="I81" s="128">
        <v>7973</v>
      </c>
      <c r="J81" s="136">
        <f>(H81-I81)/I81</f>
        <v>-0.3229650068982817</v>
      </c>
    </row>
    <row r="82" spans="1:10" ht="15" customHeight="1">
      <c r="A82" s="75" t="s">
        <v>163</v>
      </c>
      <c r="B82" s="106"/>
      <c r="C82" s="55"/>
      <c r="D82" s="52">
        <f>D80/D81</f>
        <v>3000</v>
      </c>
      <c r="E82" s="52">
        <f>E80/E81</f>
        <v>1651.6129032258063</v>
      </c>
      <c r="F82" s="52">
        <v>2500</v>
      </c>
      <c r="G82" s="52">
        <f>G80/G81</f>
        <v>2001.405269761606</v>
      </c>
      <c r="H82" s="115">
        <f>H80/H81</f>
        <v>2668.975175991108</v>
      </c>
      <c r="I82" s="73">
        <f>I80/I81</f>
        <v>2001.8813495547472</v>
      </c>
      <c r="J82" s="136">
        <f>(H82-I82)/I82</f>
        <v>0.3332334489178061</v>
      </c>
    </row>
    <row r="83" spans="1:10" ht="15" customHeight="1">
      <c r="A83" s="76" t="s">
        <v>130</v>
      </c>
      <c r="B83" s="52"/>
      <c r="C83" s="55"/>
      <c r="D83" s="52"/>
      <c r="E83" s="52"/>
      <c r="F83" s="52"/>
      <c r="G83" s="52"/>
      <c r="H83" s="115"/>
      <c r="I83" s="73"/>
      <c r="J83" s="136"/>
    </row>
    <row r="84" spans="1:10" ht="15" customHeight="1">
      <c r="A84" s="75" t="s">
        <v>131</v>
      </c>
      <c r="B84" s="106"/>
      <c r="C84" s="52">
        <f>C85*C86</f>
        <v>7360000</v>
      </c>
      <c r="D84" s="106"/>
      <c r="E84" s="106"/>
      <c r="F84" s="106"/>
      <c r="G84" s="106"/>
      <c r="H84" s="115">
        <f>SUM(B84:G84)</f>
        <v>7360000</v>
      </c>
      <c r="I84" s="73">
        <v>8000000</v>
      </c>
      <c r="J84" s="136">
        <f>(H84-I84)/I84</f>
        <v>-0.08</v>
      </c>
    </row>
    <row r="85" spans="1:10" ht="15" customHeight="1">
      <c r="A85" s="75" t="s">
        <v>103</v>
      </c>
      <c r="B85" s="106"/>
      <c r="C85" s="55">
        <v>1600</v>
      </c>
      <c r="D85" s="106"/>
      <c r="E85" s="106"/>
      <c r="F85" s="106"/>
      <c r="G85" s="106"/>
      <c r="H85" s="115">
        <f>SUM(B85:G85)</f>
        <v>1600</v>
      </c>
      <c r="I85" s="73">
        <v>1600</v>
      </c>
      <c r="J85" s="136">
        <f>(H85-I85)/I85</f>
        <v>0</v>
      </c>
    </row>
    <row r="86" spans="1:10" ht="15" customHeight="1">
      <c r="A86" s="75" t="s">
        <v>163</v>
      </c>
      <c r="B86" s="106"/>
      <c r="C86" s="55">
        <v>4600</v>
      </c>
      <c r="D86" s="106"/>
      <c r="E86" s="106"/>
      <c r="F86" s="106"/>
      <c r="G86" s="106"/>
      <c r="H86" s="115">
        <f>SUM(B86:G86)</f>
        <v>4600</v>
      </c>
      <c r="I86" s="73">
        <f>I84/I85</f>
        <v>5000</v>
      </c>
      <c r="J86" s="136">
        <f>(H86-I86)/I86</f>
        <v>-0.08</v>
      </c>
    </row>
    <row r="87" spans="1:10" ht="15" customHeight="1">
      <c r="A87" s="75"/>
      <c r="B87" s="52"/>
      <c r="C87" s="55"/>
      <c r="D87" s="52"/>
      <c r="E87" s="52"/>
      <c r="F87" s="52"/>
      <c r="G87" s="52"/>
      <c r="H87" s="115"/>
      <c r="I87" s="73"/>
      <c r="J87" s="136"/>
    </row>
    <row r="88" spans="1:10" ht="15" customHeight="1">
      <c r="A88" s="75"/>
      <c r="B88" s="52"/>
      <c r="C88" s="55"/>
      <c r="D88" s="52"/>
      <c r="E88" s="52"/>
      <c r="F88" s="52"/>
      <c r="G88" s="52"/>
      <c r="H88" s="115"/>
      <c r="I88" s="73"/>
      <c r="J88" s="136"/>
    </row>
    <row r="89" spans="1:10" ht="15" customHeight="1">
      <c r="A89" s="100" t="s">
        <v>22</v>
      </c>
      <c r="B89" s="50"/>
      <c r="C89" s="50"/>
      <c r="D89" s="50"/>
      <c r="E89" s="50"/>
      <c r="F89" s="50"/>
      <c r="G89" s="50"/>
      <c r="H89" s="115"/>
      <c r="I89" s="73"/>
      <c r="J89" s="136"/>
    </row>
    <row r="90" spans="1:10" ht="15" customHeight="1">
      <c r="A90" s="75" t="s">
        <v>159</v>
      </c>
      <c r="B90" s="52">
        <v>2756000</v>
      </c>
      <c r="C90" s="52">
        <v>14368000</v>
      </c>
      <c r="D90" s="52"/>
      <c r="E90" s="52">
        <v>830000</v>
      </c>
      <c r="F90" s="52"/>
      <c r="G90" s="52"/>
      <c r="H90" s="115">
        <f>SUM(B90:G90)</f>
        <v>17954000</v>
      </c>
      <c r="I90" s="73">
        <v>20180400</v>
      </c>
      <c r="J90" s="136">
        <f>(H90-I90)/I90</f>
        <v>-0.11032486967552675</v>
      </c>
    </row>
    <row r="91" spans="1:10" ht="15" customHeight="1">
      <c r="A91" s="75" t="s">
        <v>207</v>
      </c>
      <c r="B91" s="52">
        <v>1101</v>
      </c>
      <c r="C91" s="52">
        <v>7500</v>
      </c>
      <c r="D91" s="52"/>
      <c r="E91" s="52">
        <v>415</v>
      </c>
      <c r="F91" s="52"/>
      <c r="G91" s="52"/>
      <c r="H91" s="115">
        <f>SUM(B91:G91)</f>
        <v>9016</v>
      </c>
      <c r="I91" s="73">
        <v>5977</v>
      </c>
      <c r="J91" s="136">
        <f>(H91-I91)/I91</f>
        <v>0.5084490547097206</v>
      </c>
    </row>
    <row r="92" spans="1:10" ht="15" customHeight="1">
      <c r="A92" s="75" t="s">
        <v>163</v>
      </c>
      <c r="B92" s="52">
        <f>B90/B91</f>
        <v>2503.178928247048</v>
      </c>
      <c r="C92" s="52">
        <f>C90/C91</f>
        <v>1915.7333333333333</v>
      </c>
      <c r="D92" s="52"/>
      <c r="E92" s="52">
        <f>E90/E91</f>
        <v>2000</v>
      </c>
      <c r="F92" s="52"/>
      <c r="G92" s="52"/>
      <c r="H92" s="115">
        <f>H90/H91</f>
        <v>1991.3487133984029</v>
      </c>
      <c r="I92" s="73">
        <f>I90/I91</f>
        <v>3376.3426468127823</v>
      </c>
      <c r="J92" s="136">
        <f>(H92-I92)/I92</f>
        <v>-0.41020538443329896</v>
      </c>
    </row>
    <row r="93" spans="1:10" ht="15" customHeight="1">
      <c r="A93" s="75"/>
      <c r="B93" s="52"/>
      <c r="C93" s="52"/>
      <c r="D93" s="52"/>
      <c r="E93" s="52"/>
      <c r="F93" s="52"/>
      <c r="G93" s="52"/>
      <c r="H93" s="115"/>
      <c r="I93" s="73"/>
      <c r="J93" s="136"/>
    </row>
    <row r="94" spans="1:10" ht="15" customHeight="1">
      <c r="A94" s="100" t="s">
        <v>23</v>
      </c>
      <c r="B94" s="52"/>
      <c r="C94" s="55"/>
      <c r="D94" s="50"/>
      <c r="E94" s="52"/>
      <c r="F94" s="50"/>
      <c r="G94" s="52"/>
      <c r="H94" s="115"/>
      <c r="I94" s="73"/>
      <c r="J94" s="136"/>
    </row>
    <row r="95" spans="1:10" ht="15" customHeight="1">
      <c r="A95" s="75" t="s">
        <v>160</v>
      </c>
      <c r="B95" s="52"/>
      <c r="C95" s="52">
        <v>700000</v>
      </c>
      <c r="D95" s="52"/>
      <c r="E95" s="52"/>
      <c r="F95" s="52"/>
      <c r="G95" s="52"/>
      <c r="H95" s="115">
        <f>SUM(B95:G95)</f>
        <v>700000</v>
      </c>
      <c r="I95" s="73">
        <v>3515808</v>
      </c>
      <c r="J95" s="136">
        <f>(H95-I95)/I95</f>
        <v>-0.8008992527464526</v>
      </c>
    </row>
    <row r="96" spans="1:10" ht="15" customHeight="1">
      <c r="A96" s="75" t="s">
        <v>207</v>
      </c>
      <c r="B96" s="52"/>
      <c r="C96" s="52">
        <v>600</v>
      </c>
      <c r="D96" s="52"/>
      <c r="E96" s="166"/>
      <c r="F96" s="52"/>
      <c r="G96" s="57"/>
      <c r="H96" s="115">
        <f>SUM(B96:G96)</f>
        <v>600</v>
      </c>
      <c r="I96" s="73">
        <v>2602</v>
      </c>
      <c r="J96" s="136">
        <f>(H96-I96)/I96</f>
        <v>-0.7694081475787855</v>
      </c>
    </row>
    <row r="97" spans="1:10" ht="15" customHeight="1">
      <c r="A97" s="75" t="s">
        <v>163</v>
      </c>
      <c r="B97" s="52"/>
      <c r="C97" s="52">
        <f>C95/C96</f>
        <v>1166.6666666666667</v>
      </c>
      <c r="D97" s="52"/>
      <c r="E97" s="166"/>
      <c r="F97" s="52"/>
      <c r="G97" s="52"/>
      <c r="H97" s="115">
        <f>H95/H96</f>
        <v>1166.6666666666667</v>
      </c>
      <c r="I97" s="115">
        <f>I95/I96</f>
        <v>1351.1944657955419</v>
      </c>
      <c r="J97" s="136">
        <f>(H97-I97)/I97</f>
        <v>-0.13656642607711603</v>
      </c>
    </row>
    <row r="98" spans="1:10" ht="15" customHeight="1">
      <c r="A98" s="75"/>
      <c r="B98" s="52"/>
      <c r="C98" s="52"/>
      <c r="D98" s="52"/>
      <c r="E98" s="52"/>
      <c r="F98" s="52"/>
      <c r="G98" s="52"/>
      <c r="H98" s="115"/>
      <c r="I98" s="73"/>
      <c r="J98" s="136"/>
    </row>
    <row r="99" spans="1:10" ht="15" customHeight="1">
      <c r="A99" s="81" t="s">
        <v>137</v>
      </c>
      <c r="B99" s="66"/>
      <c r="C99" s="66"/>
      <c r="D99" s="66"/>
      <c r="E99" s="66"/>
      <c r="F99" s="66"/>
      <c r="G99" s="66"/>
      <c r="H99" s="115"/>
      <c r="I99" s="73"/>
      <c r="J99" s="136"/>
    </row>
    <row r="100" spans="1:10" ht="15" customHeight="1">
      <c r="A100" s="75" t="s">
        <v>160</v>
      </c>
      <c r="B100" s="55"/>
      <c r="C100" s="55"/>
      <c r="D100" s="55"/>
      <c r="E100" s="55"/>
      <c r="F100" s="55"/>
      <c r="G100" s="55"/>
      <c r="H100" s="115">
        <f>SUM(B100:G100)</f>
        <v>0</v>
      </c>
      <c r="I100" s="73">
        <v>60125</v>
      </c>
      <c r="J100" s="136">
        <f>(H100-I100)/I100</f>
        <v>-1</v>
      </c>
    </row>
    <row r="101" spans="1:10" ht="15" customHeight="1">
      <c r="A101" s="75" t="s">
        <v>207</v>
      </c>
      <c r="B101" s="66"/>
      <c r="C101" s="66"/>
      <c r="D101" s="66"/>
      <c r="E101" s="66"/>
      <c r="F101" s="66"/>
      <c r="G101" s="66"/>
      <c r="H101" s="115">
        <f>SUM(B101:G101)</f>
        <v>0</v>
      </c>
      <c r="I101" s="73">
        <v>90</v>
      </c>
      <c r="J101" s="136">
        <f>(H101-I101)/I101</f>
        <v>-1</v>
      </c>
    </row>
    <row r="102" spans="1:10" ht="15" customHeight="1">
      <c r="A102" s="75" t="s">
        <v>163</v>
      </c>
      <c r="B102" s="66"/>
      <c r="C102" s="67"/>
      <c r="D102" s="66"/>
      <c r="E102" s="66"/>
      <c r="F102" s="66"/>
      <c r="G102" s="66"/>
      <c r="H102" s="115"/>
      <c r="I102" s="73">
        <f>I100/I101</f>
        <v>668.0555555555555</v>
      </c>
      <c r="J102" s="136"/>
    </row>
    <row r="103" spans="1:10" ht="15" customHeight="1">
      <c r="A103" s="75"/>
      <c r="B103" s="52"/>
      <c r="C103" s="52"/>
      <c r="D103" s="52"/>
      <c r="E103" s="52"/>
      <c r="F103" s="52"/>
      <c r="G103" s="52"/>
      <c r="H103" s="115"/>
      <c r="I103" s="73"/>
      <c r="J103" s="136"/>
    </row>
    <row r="104" spans="1:10" s="33" customFormat="1" ht="15" customHeight="1">
      <c r="A104" s="101" t="s">
        <v>24</v>
      </c>
      <c r="B104" s="92"/>
      <c r="C104" s="92"/>
      <c r="D104" s="52"/>
      <c r="E104" s="59"/>
      <c r="F104" s="52"/>
      <c r="G104" s="52"/>
      <c r="H104" s="118"/>
      <c r="I104" s="127"/>
      <c r="J104" s="151"/>
    </row>
    <row r="105" spans="1:10" ht="15" customHeight="1">
      <c r="A105" s="75" t="s">
        <v>25</v>
      </c>
      <c r="B105" s="55">
        <v>556663.05</v>
      </c>
      <c r="C105" s="55">
        <v>592812.14</v>
      </c>
      <c r="D105" s="52"/>
      <c r="E105" s="52"/>
      <c r="F105" s="52"/>
      <c r="G105" s="52"/>
      <c r="H105" s="117">
        <v>1149475.18</v>
      </c>
      <c r="I105" s="73">
        <v>1073247</v>
      </c>
      <c r="J105" s="136">
        <f>(H105-I105)/I105</f>
        <v>0.07102575641953804</v>
      </c>
    </row>
    <row r="106" spans="1:10" ht="15" customHeight="1">
      <c r="A106" s="75" t="s">
        <v>26</v>
      </c>
      <c r="B106" s="98">
        <v>56860.37</v>
      </c>
      <c r="C106" s="97">
        <v>59716.34</v>
      </c>
      <c r="D106" s="50"/>
      <c r="E106" s="52"/>
      <c r="F106" s="50"/>
      <c r="G106" s="52"/>
      <c r="H106" s="117">
        <v>116576.72</v>
      </c>
      <c r="I106" s="73">
        <v>103583</v>
      </c>
      <c r="J106" s="136">
        <f>(H106-I106)/I106</f>
        <v>0.1254425919311084</v>
      </c>
    </row>
    <row r="107" spans="1:10" ht="15" customHeight="1">
      <c r="A107" s="75" t="s">
        <v>88</v>
      </c>
      <c r="B107" s="80"/>
      <c r="C107" s="80"/>
      <c r="D107" s="52"/>
      <c r="E107" s="52"/>
      <c r="F107" s="52"/>
      <c r="G107" s="52"/>
      <c r="H107" s="117"/>
      <c r="I107" s="73"/>
      <c r="J107" s="136"/>
    </row>
    <row r="108" spans="1:10" ht="15" customHeight="1">
      <c r="A108" s="75" t="s">
        <v>207</v>
      </c>
      <c r="B108" s="51"/>
      <c r="C108" s="52"/>
      <c r="D108" s="52"/>
      <c r="E108" s="52"/>
      <c r="F108" s="52"/>
      <c r="G108" s="52"/>
      <c r="H108" s="117">
        <v>59000</v>
      </c>
      <c r="I108" s="73">
        <v>61300</v>
      </c>
      <c r="J108" s="136"/>
    </row>
    <row r="109" spans="1:10" ht="15" customHeight="1">
      <c r="A109" s="75" t="s">
        <v>35</v>
      </c>
      <c r="B109" s="52"/>
      <c r="C109" s="52"/>
      <c r="D109" s="52"/>
      <c r="E109" s="52"/>
      <c r="F109" s="52"/>
      <c r="G109" s="52"/>
      <c r="H109" s="116"/>
      <c r="I109" s="73"/>
      <c r="J109" s="136"/>
    </row>
    <row r="110" spans="1:10" ht="15" customHeight="1">
      <c r="A110" s="75" t="s">
        <v>29</v>
      </c>
      <c r="B110" s="52"/>
      <c r="C110" s="52"/>
      <c r="D110" s="52"/>
      <c r="E110" s="52"/>
      <c r="F110" s="52"/>
      <c r="G110" s="52"/>
      <c r="H110" s="117"/>
      <c r="I110" s="73"/>
      <c r="J110" s="136"/>
    </row>
    <row r="111" spans="1:10" ht="15" customHeight="1">
      <c r="A111" s="75" t="s">
        <v>30</v>
      </c>
      <c r="B111" s="52"/>
      <c r="C111" s="89">
        <v>41056.06</v>
      </c>
      <c r="D111" s="52"/>
      <c r="E111" s="52"/>
      <c r="F111" s="52"/>
      <c r="G111" s="52"/>
      <c r="H111" s="117">
        <v>41056.06</v>
      </c>
      <c r="I111" s="73">
        <v>41997</v>
      </c>
      <c r="J111" s="136">
        <f>(H111-I111)/I111</f>
        <v>-0.022404933685739512</v>
      </c>
    </row>
    <row r="112" spans="1:10" ht="15" customHeight="1">
      <c r="A112" s="75" t="s">
        <v>31</v>
      </c>
      <c r="B112" s="52"/>
      <c r="C112" s="52"/>
      <c r="D112" s="52"/>
      <c r="E112" s="52"/>
      <c r="F112" s="52"/>
      <c r="G112" s="52"/>
      <c r="H112" s="117"/>
      <c r="I112" s="73"/>
      <c r="J112" s="136"/>
    </row>
    <row r="113" spans="1:10" ht="15" customHeight="1">
      <c r="A113" s="75" t="s">
        <v>32</v>
      </c>
      <c r="B113" s="52"/>
      <c r="C113" s="52"/>
      <c r="D113" s="52"/>
      <c r="E113" s="52"/>
      <c r="F113" s="52"/>
      <c r="G113" s="52"/>
      <c r="H113" s="117"/>
      <c r="I113" s="73"/>
      <c r="J113" s="136"/>
    </row>
    <row r="114" spans="1:10" ht="15" customHeight="1">
      <c r="A114" s="75" t="s">
        <v>33</v>
      </c>
      <c r="B114" s="52"/>
      <c r="C114" s="52"/>
      <c r="D114" s="52"/>
      <c r="E114" s="52"/>
      <c r="F114" s="52"/>
      <c r="G114" s="52"/>
      <c r="H114" s="117"/>
      <c r="I114" s="73"/>
      <c r="J114" s="136"/>
    </row>
    <row r="115" spans="1:10" ht="15" customHeight="1">
      <c r="A115" s="32"/>
      <c r="B115" s="52"/>
      <c r="C115" s="52"/>
      <c r="D115" s="52"/>
      <c r="E115" s="52"/>
      <c r="F115" s="52"/>
      <c r="G115" s="52"/>
      <c r="H115" s="117"/>
      <c r="I115" s="73"/>
      <c r="J115" s="136"/>
    </row>
    <row r="116" spans="1:10" ht="15" customHeight="1">
      <c r="A116" s="74" t="s">
        <v>34</v>
      </c>
      <c r="B116" s="52"/>
      <c r="C116" s="52"/>
      <c r="D116" s="52"/>
      <c r="E116" s="52"/>
      <c r="F116" s="52"/>
      <c r="G116" s="52"/>
      <c r="H116" s="117"/>
      <c r="I116" s="73"/>
      <c r="J116" s="136"/>
    </row>
    <row r="117" spans="1:10" ht="15" customHeight="1">
      <c r="A117" s="75" t="s">
        <v>25</v>
      </c>
      <c r="B117" s="52"/>
      <c r="C117" s="52"/>
      <c r="D117" s="52"/>
      <c r="E117" s="52"/>
      <c r="F117" s="52"/>
      <c r="G117" s="52"/>
      <c r="H117" s="117"/>
      <c r="I117" s="73"/>
      <c r="J117" s="136"/>
    </row>
    <row r="118" spans="1:10" ht="15" customHeight="1">
      <c r="A118" s="75" t="s">
        <v>27</v>
      </c>
      <c r="B118" s="52"/>
      <c r="C118" s="52"/>
      <c r="D118" s="52"/>
      <c r="E118" s="52"/>
      <c r="F118" s="52"/>
      <c r="G118" s="52"/>
      <c r="H118" s="117"/>
      <c r="I118" s="73"/>
      <c r="J118" s="136"/>
    </row>
    <row r="119" spans="1:10" ht="15" customHeight="1">
      <c r="A119" s="75" t="s">
        <v>207</v>
      </c>
      <c r="B119" s="52"/>
      <c r="C119" s="52"/>
      <c r="D119" s="52"/>
      <c r="E119" s="52"/>
      <c r="F119" s="52"/>
      <c r="G119" s="52"/>
      <c r="H119" s="117"/>
      <c r="I119" s="73"/>
      <c r="J119" s="136"/>
    </row>
    <row r="120" spans="1:10" ht="15" customHeight="1">
      <c r="A120" s="75" t="s">
        <v>35</v>
      </c>
      <c r="B120" s="52"/>
      <c r="C120" s="52"/>
      <c r="D120" s="52"/>
      <c r="E120" s="52"/>
      <c r="F120" s="52"/>
      <c r="G120" s="52"/>
      <c r="H120" s="117"/>
      <c r="I120" s="73"/>
      <c r="J120" s="136"/>
    </row>
    <row r="121" spans="1:10" ht="15" customHeight="1">
      <c r="A121" s="75" t="s">
        <v>31</v>
      </c>
      <c r="B121" s="52"/>
      <c r="C121" s="52"/>
      <c r="D121" s="52"/>
      <c r="E121" s="52"/>
      <c r="F121" s="52"/>
      <c r="G121" s="52"/>
      <c r="H121" s="117"/>
      <c r="I121" s="73"/>
      <c r="J121" s="136"/>
    </row>
    <row r="122" spans="1:10" ht="15" customHeight="1">
      <c r="A122" s="75" t="s">
        <v>36</v>
      </c>
      <c r="B122" s="52"/>
      <c r="C122" s="52"/>
      <c r="D122" s="52"/>
      <c r="E122" s="52"/>
      <c r="F122" s="52"/>
      <c r="G122" s="52"/>
      <c r="H122" s="117"/>
      <c r="I122" s="73"/>
      <c r="J122" s="136"/>
    </row>
    <row r="123" spans="1:10" ht="15" customHeight="1">
      <c r="A123" s="75" t="s">
        <v>37</v>
      </c>
      <c r="B123" s="52"/>
      <c r="C123" s="52"/>
      <c r="D123" s="52"/>
      <c r="E123" s="52"/>
      <c r="F123" s="52"/>
      <c r="G123" s="52"/>
      <c r="H123" s="117"/>
      <c r="I123" s="73"/>
      <c r="J123" s="136"/>
    </row>
    <row r="124" spans="1:10" ht="15" customHeight="1">
      <c r="A124" s="75"/>
      <c r="B124" s="52"/>
      <c r="C124" s="52"/>
      <c r="D124" s="52"/>
      <c r="E124" s="52"/>
      <c r="F124" s="52"/>
      <c r="G124" s="52"/>
      <c r="H124" s="117"/>
      <c r="I124" s="73"/>
      <c r="J124" s="136"/>
    </row>
    <row r="125" spans="1:10" ht="15" customHeight="1">
      <c r="A125" s="75" t="s">
        <v>38</v>
      </c>
      <c r="B125" s="52"/>
      <c r="C125" s="52"/>
      <c r="D125" s="52"/>
      <c r="E125" s="52"/>
      <c r="F125" s="52"/>
      <c r="G125" s="52"/>
      <c r="H125" s="117"/>
      <c r="I125" s="73"/>
      <c r="J125" s="136"/>
    </row>
    <row r="126" spans="1:10" ht="15" customHeight="1">
      <c r="A126" s="32"/>
      <c r="B126" s="52"/>
      <c r="C126" s="52"/>
      <c r="D126" s="52"/>
      <c r="E126" s="52"/>
      <c r="F126" s="52"/>
      <c r="G126" s="52"/>
      <c r="H126" s="117"/>
      <c r="I126" s="73"/>
      <c r="J126" s="136"/>
    </row>
    <row r="127" spans="1:10" s="33" customFormat="1" ht="15" customHeight="1">
      <c r="A127" s="77" t="s">
        <v>39</v>
      </c>
      <c r="B127" s="58"/>
      <c r="C127" s="58"/>
      <c r="D127" s="52"/>
      <c r="E127" s="52"/>
      <c r="F127" s="52"/>
      <c r="G127" s="52"/>
      <c r="H127" s="118"/>
      <c r="I127" s="127"/>
      <c r="J127" s="151"/>
    </row>
    <row r="128" spans="1:10" s="29" customFormat="1" ht="15" customHeight="1">
      <c r="A128" s="62" t="s">
        <v>3</v>
      </c>
      <c r="B128" s="61"/>
      <c r="C128" s="61"/>
      <c r="D128" s="50"/>
      <c r="E128" s="50"/>
      <c r="F128" s="50"/>
      <c r="G128" s="50"/>
      <c r="H128" s="119"/>
      <c r="I128" s="60"/>
      <c r="J128" s="152"/>
    </row>
    <row r="129" spans="1:10" ht="15" customHeight="1">
      <c r="A129" s="140" t="s">
        <v>40</v>
      </c>
      <c r="B129" s="54"/>
      <c r="C129" s="63"/>
      <c r="D129" s="64"/>
      <c r="E129" s="64"/>
      <c r="F129" s="64"/>
      <c r="G129" s="63"/>
      <c r="H129" s="117"/>
      <c r="I129" s="73"/>
      <c r="J129" s="136"/>
    </row>
    <row r="130" spans="1:10" ht="15" customHeight="1">
      <c r="A130" s="75" t="s">
        <v>160</v>
      </c>
      <c r="B130" s="56">
        <v>437150</v>
      </c>
      <c r="C130" s="56">
        <v>292550</v>
      </c>
      <c r="D130" s="56">
        <v>225000</v>
      </c>
      <c r="E130" s="56">
        <v>2724100</v>
      </c>
      <c r="F130" s="56">
        <f>F131*F132</f>
        <v>18000</v>
      </c>
      <c r="G130" s="56">
        <v>90000</v>
      </c>
      <c r="H130" s="117">
        <f>SUM(B130:G130)</f>
        <v>3786800</v>
      </c>
      <c r="I130" s="73">
        <v>2469900</v>
      </c>
      <c r="J130" s="136">
        <f aca="true" t="shared" si="8" ref="J130:J143">(H130-I130)/I130</f>
        <v>0.5331794809506458</v>
      </c>
    </row>
    <row r="131" spans="1:10" ht="15" customHeight="1">
      <c r="A131" s="75" t="s">
        <v>207</v>
      </c>
      <c r="B131" s="105">
        <v>18</v>
      </c>
      <c r="C131" s="66">
        <v>10.18</v>
      </c>
      <c r="D131" s="66">
        <v>11</v>
      </c>
      <c r="E131" s="66">
        <v>92.4</v>
      </c>
      <c r="F131" s="66">
        <v>1</v>
      </c>
      <c r="G131" s="56">
        <v>10</v>
      </c>
      <c r="H131" s="117">
        <f>SUM(B131:G131)</f>
        <v>142.58</v>
      </c>
      <c r="I131" s="54">
        <v>154</v>
      </c>
      <c r="J131" s="136">
        <f t="shared" si="8"/>
        <v>-0.07415584415584407</v>
      </c>
    </row>
    <row r="132" spans="1:10" ht="15" customHeight="1">
      <c r="A132" s="75" t="s">
        <v>163</v>
      </c>
      <c r="B132" s="66">
        <f>B130/B131</f>
        <v>24286.11111111111</v>
      </c>
      <c r="C132" s="66">
        <f>C130/C131</f>
        <v>28737.721021611003</v>
      </c>
      <c r="D132" s="66">
        <f>D130/D131</f>
        <v>20454.545454545456</v>
      </c>
      <c r="E132" s="66">
        <f>E130/E131</f>
        <v>29481.60173160173</v>
      </c>
      <c r="F132" s="66">
        <v>18000</v>
      </c>
      <c r="G132" s="66">
        <f>G130/G131</f>
        <v>9000</v>
      </c>
      <c r="H132" s="117">
        <f>H130/H131</f>
        <v>26559.124701921726</v>
      </c>
      <c r="I132" s="117">
        <f>I130/I131</f>
        <v>16038.311688311689</v>
      </c>
      <c r="J132" s="136">
        <f t="shared" si="8"/>
        <v>0.6559800818235336</v>
      </c>
    </row>
    <row r="133" spans="1:10" ht="15" customHeight="1">
      <c r="A133" s="75"/>
      <c r="B133" s="66"/>
      <c r="C133" s="66"/>
      <c r="D133" s="66"/>
      <c r="E133" s="66"/>
      <c r="F133" s="66"/>
      <c r="G133" s="66"/>
      <c r="H133" s="117"/>
      <c r="I133" s="73"/>
      <c r="J133" s="136"/>
    </row>
    <row r="134" spans="1:10" ht="15" customHeight="1">
      <c r="A134" s="49" t="s">
        <v>41</v>
      </c>
      <c r="B134" s="64"/>
      <c r="C134" s="64"/>
      <c r="D134" s="64"/>
      <c r="E134" s="64"/>
      <c r="F134" s="64"/>
      <c r="G134" s="64"/>
      <c r="H134" s="117"/>
      <c r="I134" s="73"/>
      <c r="J134" s="136"/>
    </row>
    <row r="135" spans="1:10" ht="15" customHeight="1">
      <c r="A135" s="75" t="s">
        <v>160</v>
      </c>
      <c r="B135" s="56">
        <v>94957</v>
      </c>
      <c r="C135" s="56">
        <v>8500</v>
      </c>
      <c r="D135" s="56">
        <v>18850</v>
      </c>
      <c r="E135" s="56">
        <v>81400</v>
      </c>
      <c r="F135" s="107"/>
      <c r="G135" s="56">
        <v>18000</v>
      </c>
      <c r="H135" s="117">
        <f>SUM(B135:G135)</f>
        <v>221707</v>
      </c>
      <c r="I135" s="73">
        <v>546838</v>
      </c>
      <c r="J135" s="136">
        <f t="shared" si="8"/>
        <v>-0.5945654837447288</v>
      </c>
    </row>
    <row r="136" spans="1:10" ht="15" customHeight="1">
      <c r="A136" s="75" t="s">
        <v>207</v>
      </c>
      <c r="B136" s="99">
        <f>B135/B137</f>
        <v>14.499465567262178</v>
      </c>
      <c r="C136" s="68">
        <v>1.02</v>
      </c>
      <c r="D136" s="67">
        <v>1.5</v>
      </c>
      <c r="E136" s="67">
        <v>13.25</v>
      </c>
      <c r="F136" s="107"/>
      <c r="G136" s="67">
        <v>6</v>
      </c>
      <c r="H136" s="117">
        <f>SUM(B136:G136)</f>
        <v>36.26946556726217</v>
      </c>
      <c r="I136" s="73">
        <v>63</v>
      </c>
      <c r="J136" s="136">
        <f t="shared" si="8"/>
        <v>-0.42429419734504487</v>
      </c>
    </row>
    <row r="137" spans="1:10" ht="15" customHeight="1">
      <c r="A137" s="75" t="s">
        <v>163</v>
      </c>
      <c r="B137" s="66">
        <v>6549</v>
      </c>
      <c r="C137" s="66">
        <f>C135/C136</f>
        <v>8333.333333333334</v>
      </c>
      <c r="D137" s="66">
        <f>D135/D136</f>
        <v>12566.666666666666</v>
      </c>
      <c r="E137" s="66">
        <f>E135/E136</f>
        <v>6143.396226415094</v>
      </c>
      <c r="F137" s="107"/>
      <c r="G137" s="66">
        <f>G135/G136</f>
        <v>3000</v>
      </c>
      <c r="H137" s="66">
        <f>H135/H136</f>
        <v>6112.772728587402</v>
      </c>
      <c r="I137" s="66">
        <f>I135/I136</f>
        <v>8679.968253968254</v>
      </c>
      <c r="J137" s="136">
        <f t="shared" si="8"/>
        <v>-0.29576093486369587</v>
      </c>
    </row>
    <row r="138" spans="1:10" ht="15" customHeight="1">
      <c r="A138" s="75"/>
      <c r="B138" s="66"/>
      <c r="C138" s="66"/>
      <c r="D138" s="66"/>
      <c r="E138" s="66"/>
      <c r="F138" s="66"/>
      <c r="G138" s="66"/>
      <c r="H138" s="117"/>
      <c r="I138" s="73"/>
      <c r="J138" s="136"/>
    </row>
    <row r="139" spans="1:10" ht="15" customHeight="1">
      <c r="A139" s="141" t="s">
        <v>168</v>
      </c>
      <c r="B139" s="64"/>
      <c r="C139" s="64"/>
      <c r="D139" s="64"/>
      <c r="E139" s="64"/>
      <c r="F139" s="64"/>
      <c r="G139" s="64"/>
      <c r="H139" s="117">
        <f>SUM(H140:H141)</f>
        <v>407680</v>
      </c>
      <c r="I139" s="73">
        <v>579839</v>
      </c>
      <c r="J139" s="136">
        <f t="shared" si="8"/>
        <v>-0.29690827971212697</v>
      </c>
    </row>
    <row r="140" spans="1:10" ht="15" customHeight="1">
      <c r="A140" s="75" t="s">
        <v>198</v>
      </c>
      <c r="B140" s="56"/>
      <c r="C140" s="56"/>
      <c r="D140" s="63"/>
      <c r="E140" s="56"/>
      <c r="F140" s="63"/>
      <c r="G140" s="56"/>
      <c r="H140" s="117">
        <v>76152</v>
      </c>
      <c r="I140" s="73">
        <v>328454</v>
      </c>
      <c r="J140" s="136">
        <f t="shared" si="8"/>
        <v>-0.7681501823695251</v>
      </c>
    </row>
    <row r="141" spans="1:10" ht="15" customHeight="1">
      <c r="A141" s="76" t="s">
        <v>185</v>
      </c>
      <c r="B141" s="56"/>
      <c r="C141" s="56">
        <v>94868</v>
      </c>
      <c r="D141" s="56"/>
      <c r="E141" s="56">
        <v>42160</v>
      </c>
      <c r="F141" s="56">
        <f>F142*F143</f>
        <v>192000</v>
      </c>
      <c r="G141" s="56">
        <v>2500</v>
      </c>
      <c r="H141" s="117">
        <f>SUM(B141:G141)</f>
        <v>331528</v>
      </c>
      <c r="I141" s="73">
        <v>251385</v>
      </c>
      <c r="J141" s="136">
        <f t="shared" si="8"/>
        <v>0.3188058157805756</v>
      </c>
    </row>
    <row r="142" spans="1:10" ht="15" customHeight="1">
      <c r="A142" s="75" t="s">
        <v>207</v>
      </c>
      <c r="B142" s="66"/>
      <c r="C142" s="67">
        <v>33</v>
      </c>
      <c r="D142" s="66"/>
      <c r="E142" s="67">
        <v>6.2</v>
      </c>
      <c r="F142" s="68">
        <v>16</v>
      </c>
      <c r="G142" s="67">
        <v>2.5</v>
      </c>
      <c r="H142" s="117">
        <f>SUM(B142:G142)</f>
        <v>57.7</v>
      </c>
      <c r="I142" s="73">
        <v>72</v>
      </c>
      <c r="J142" s="136">
        <f t="shared" si="8"/>
        <v>-0.19861111111111107</v>
      </c>
    </row>
    <row r="143" spans="1:10" ht="15" customHeight="1">
      <c r="A143" s="75" t="s">
        <v>163</v>
      </c>
      <c r="B143" s="66"/>
      <c r="C143" s="66">
        <f>C141/C142</f>
        <v>2874.787878787879</v>
      </c>
      <c r="D143" s="66"/>
      <c r="E143" s="66">
        <f>E141/E142</f>
        <v>6800</v>
      </c>
      <c r="F143" s="66">
        <v>12000</v>
      </c>
      <c r="G143" s="66">
        <f>G141/G142</f>
        <v>1000</v>
      </c>
      <c r="H143" s="117">
        <f>H141/H142</f>
        <v>5745.719237435009</v>
      </c>
      <c r="I143" s="73">
        <f>I141/I142</f>
        <v>3491.4583333333335</v>
      </c>
      <c r="J143" s="136">
        <f t="shared" si="8"/>
        <v>0.6456502380624167</v>
      </c>
    </row>
    <row r="144" spans="1:10" ht="15" customHeight="1">
      <c r="A144" s="75"/>
      <c r="B144" s="66"/>
      <c r="C144" s="66"/>
      <c r="D144" s="66"/>
      <c r="E144" s="66"/>
      <c r="F144" s="66"/>
      <c r="G144" s="66"/>
      <c r="H144" s="117"/>
      <c r="I144" s="73"/>
      <c r="J144" s="136"/>
    </row>
    <row r="145" spans="1:10" ht="15" customHeight="1">
      <c r="A145" s="75"/>
      <c r="B145" s="23"/>
      <c r="C145" s="24"/>
      <c r="D145" s="30"/>
      <c r="E145" s="41"/>
      <c r="F145" s="30"/>
      <c r="G145" s="30"/>
      <c r="H145" s="113" t="s">
        <v>126</v>
      </c>
      <c r="I145" s="125" t="s">
        <v>126</v>
      </c>
      <c r="J145" s="149"/>
    </row>
    <row r="146" spans="1:10" ht="15" customHeight="1">
      <c r="A146" s="75"/>
      <c r="B146" s="176" t="s">
        <v>4</v>
      </c>
      <c r="C146" s="176" t="s">
        <v>5</v>
      </c>
      <c r="D146" s="176" t="s">
        <v>6</v>
      </c>
      <c r="E146" s="176" t="s">
        <v>7</v>
      </c>
      <c r="F146" s="176" t="s">
        <v>8</v>
      </c>
      <c r="G146" s="176" t="s">
        <v>9</v>
      </c>
      <c r="H146" s="114">
        <v>2004</v>
      </c>
      <c r="I146" s="131">
        <v>2003</v>
      </c>
      <c r="J146" s="150" t="s">
        <v>194</v>
      </c>
    </row>
    <row r="147" spans="1:10" ht="15" customHeight="1">
      <c r="A147" s="141" t="s">
        <v>42</v>
      </c>
      <c r="B147" s="64"/>
      <c r="C147" s="64"/>
      <c r="D147" s="64"/>
      <c r="E147" s="64"/>
      <c r="F147" s="54"/>
      <c r="G147" s="64"/>
      <c r="H147" s="117"/>
      <c r="I147" s="73"/>
      <c r="J147" s="136"/>
    </row>
    <row r="148" spans="1:10" ht="15" customHeight="1">
      <c r="A148" s="75" t="s">
        <v>160</v>
      </c>
      <c r="B148" s="142">
        <v>3600</v>
      </c>
      <c r="C148" s="56"/>
      <c r="D148" s="56">
        <v>4175</v>
      </c>
      <c r="E148" s="56">
        <v>66870</v>
      </c>
      <c r="F148" s="56">
        <f>F149*F150</f>
        <v>2000</v>
      </c>
      <c r="G148" s="56">
        <v>35000</v>
      </c>
      <c r="H148" s="117">
        <f>SUM(B148:G148)</f>
        <v>111645</v>
      </c>
      <c r="I148" s="73">
        <v>239070</v>
      </c>
      <c r="J148" s="136">
        <f>(H148-I148)/I148</f>
        <v>-0.5330028861839629</v>
      </c>
    </row>
    <row r="149" spans="1:10" ht="15" customHeight="1">
      <c r="A149" s="75" t="s">
        <v>207</v>
      </c>
      <c r="B149" s="88">
        <v>1</v>
      </c>
      <c r="C149" s="66"/>
      <c r="D149" s="68">
        <v>1.1</v>
      </c>
      <c r="E149" s="67">
        <v>9</v>
      </c>
      <c r="F149" s="93">
        <v>5</v>
      </c>
      <c r="G149" s="66">
        <v>7</v>
      </c>
      <c r="H149" s="117">
        <f>SUM(B149:G149)</f>
        <v>23.1</v>
      </c>
      <c r="I149" s="73">
        <v>43</v>
      </c>
      <c r="J149" s="136">
        <f>(H149-I149)/I149</f>
        <v>-0.46279069767441855</v>
      </c>
    </row>
    <row r="150" spans="1:10" ht="15" customHeight="1">
      <c r="A150" s="75" t="s">
        <v>163</v>
      </c>
      <c r="B150" s="88">
        <v>3600</v>
      </c>
      <c r="C150" s="66"/>
      <c r="D150" s="66">
        <f>D148/D149</f>
        <v>3795.454545454545</v>
      </c>
      <c r="E150" s="66">
        <f>E148/E149</f>
        <v>7430</v>
      </c>
      <c r="F150" s="66">
        <v>400</v>
      </c>
      <c r="G150" s="66">
        <f>G148/G149</f>
        <v>5000</v>
      </c>
      <c r="H150" s="66">
        <f>H148/H149</f>
        <v>4833.1168831168825</v>
      </c>
      <c r="I150" s="66">
        <f>I148/I149</f>
        <v>5559.767441860465</v>
      </c>
      <c r="J150" s="136">
        <f>(H150-I150)/I150</f>
        <v>-0.13069801324287464</v>
      </c>
    </row>
    <row r="151" spans="1:10" ht="15" customHeight="1">
      <c r="A151" s="75"/>
      <c r="B151" s="66"/>
      <c r="C151" s="66"/>
      <c r="D151" s="66"/>
      <c r="E151" s="66"/>
      <c r="F151" s="66"/>
      <c r="G151" s="66"/>
      <c r="H151" s="117"/>
      <c r="I151" s="73"/>
      <c r="J151" s="136"/>
    </row>
    <row r="152" spans="1:10" ht="15" customHeight="1">
      <c r="A152" s="49" t="s">
        <v>43</v>
      </c>
      <c r="B152" s="64"/>
      <c r="C152" s="64"/>
      <c r="D152" s="64"/>
      <c r="E152" s="64"/>
      <c r="F152" s="64"/>
      <c r="G152" s="63"/>
      <c r="H152" s="117"/>
      <c r="I152" s="73"/>
      <c r="J152" s="136"/>
    </row>
    <row r="153" spans="1:10" ht="15" customHeight="1">
      <c r="A153" s="75" t="s">
        <v>160</v>
      </c>
      <c r="B153" s="56">
        <v>11900</v>
      </c>
      <c r="C153" s="94"/>
      <c r="D153" s="56">
        <v>3650</v>
      </c>
      <c r="E153" s="135">
        <v>25000</v>
      </c>
      <c r="F153" s="135">
        <f>F154*F155</f>
        <v>72000</v>
      </c>
      <c r="G153" s="56">
        <v>15750</v>
      </c>
      <c r="H153" s="117">
        <f>SUM(B153:G153)</f>
        <v>128300</v>
      </c>
      <c r="I153" s="73">
        <v>202701</v>
      </c>
      <c r="J153" s="136">
        <f>(H153-I153)/I153</f>
        <v>-0.36704801653667224</v>
      </c>
    </row>
    <row r="154" spans="1:10" ht="15" customHeight="1">
      <c r="A154" s="75" t="s">
        <v>207</v>
      </c>
      <c r="B154" s="67">
        <v>14</v>
      </c>
      <c r="C154" s="55"/>
      <c r="D154" s="67">
        <v>1.1</v>
      </c>
      <c r="E154" s="135">
        <v>3</v>
      </c>
      <c r="F154" s="135">
        <v>6</v>
      </c>
      <c r="G154" s="65">
        <v>4.5</v>
      </c>
      <c r="H154" s="117">
        <f>SUM(B154:G154)</f>
        <v>28.6</v>
      </c>
      <c r="I154" s="73">
        <v>66</v>
      </c>
      <c r="J154" s="136">
        <f>(H154-I154)/I154</f>
        <v>-0.5666666666666667</v>
      </c>
    </row>
    <row r="155" spans="1:10" ht="15" customHeight="1">
      <c r="A155" s="75" t="s">
        <v>163</v>
      </c>
      <c r="B155" s="66">
        <f>B153/B154</f>
        <v>850</v>
      </c>
      <c r="C155" s="55"/>
      <c r="D155" s="66">
        <f>D153/D154</f>
        <v>3318.181818181818</v>
      </c>
      <c r="E155" s="135">
        <f>E153/E154</f>
        <v>8333.333333333334</v>
      </c>
      <c r="F155" s="135">
        <v>12000</v>
      </c>
      <c r="G155" s="66">
        <f>G153/G154</f>
        <v>3500</v>
      </c>
      <c r="H155" s="66">
        <f>H153/H154</f>
        <v>4486.013986013986</v>
      </c>
      <c r="I155" s="66">
        <f>I153/I154</f>
        <v>3071.2272727272725</v>
      </c>
      <c r="J155" s="136">
        <f>(H155-I155)/I155</f>
        <v>0.4606584233769104</v>
      </c>
    </row>
    <row r="156" spans="1:10" ht="15" customHeight="1">
      <c r="A156" s="75"/>
      <c r="B156" s="66"/>
      <c r="C156" s="55"/>
      <c r="D156" s="66"/>
      <c r="E156" s="66"/>
      <c r="F156" s="66"/>
      <c r="G156" s="66"/>
      <c r="H156" s="117"/>
      <c r="I156" s="73"/>
      <c r="J156" s="153"/>
    </row>
    <row r="157" spans="1:10" ht="15" customHeight="1">
      <c r="A157" s="49" t="s">
        <v>85</v>
      </c>
      <c r="B157" s="64"/>
      <c r="C157" s="64"/>
      <c r="D157" s="64"/>
      <c r="E157" s="64"/>
      <c r="F157" s="64"/>
      <c r="G157" s="64"/>
      <c r="H157" s="117"/>
      <c r="I157" s="73"/>
      <c r="J157" s="136"/>
    </row>
    <row r="158" spans="1:10" ht="15" customHeight="1">
      <c r="A158" s="75" t="s">
        <v>160</v>
      </c>
      <c r="B158" s="56">
        <v>12740</v>
      </c>
      <c r="C158" s="56"/>
      <c r="D158" s="56">
        <v>105500</v>
      </c>
      <c r="E158" s="56">
        <v>176725</v>
      </c>
      <c r="F158" s="56">
        <f>F159*F160</f>
        <v>40000</v>
      </c>
      <c r="G158" s="56">
        <v>16000</v>
      </c>
      <c r="H158" s="117">
        <f>SUM(B158:G158)</f>
        <v>350965</v>
      </c>
      <c r="I158" s="73">
        <v>493700</v>
      </c>
      <c r="J158" s="136">
        <f>(H158-I158)/I158</f>
        <v>-0.28911282155154955</v>
      </c>
    </row>
    <row r="159" spans="1:10" ht="15" customHeight="1">
      <c r="A159" s="75" t="s">
        <v>207</v>
      </c>
      <c r="B159" s="66">
        <v>13</v>
      </c>
      <c r="C159" s="66"/>
      <c r="D159" s="67">
        <v>9.5</v>
      </c>
      <c r="E159" s="66">
        <v>24</v>
      </c>
      <c r="F159" s="66">
        <v>4</v>
      </c>
      <c r="G159" s="66">
        <v>4</v>
      </c>
      <c r="H159" s="117">
        <f>SUM(B159:G159)</f>
        <v>54.5</v>
      </c>
      <c r="I159" s="73">
        <v>64</v>
      </c>
      <c r="J159" s="136">
        <f>(H159-I159)/I159</f>
        <v>-0.1484375</v>
      </c>
    </row>
    <row r="160" spans="1:10" ht="15" customHeight="1">
      <c r="A160" s="75" t="s">
        <v>163</v>
      </c>
      <c r="B160" s="66">
        <f>B158/B159</f>
        <v>980</v>
      </c>
      <c r="C160" s="66"/>
      <c r="D160" s="66">
        <f>D158/D159</f>
        <v>11105.263157894737</v>
      </c>
      <c r="E160" s="66">
        <f>E158/E159</f>
        <v>7363.541666666667</v>
      </c>
      <c r="F160" s="66">
        <v>10000</v>
      </c>
      <c r="G160" s="66">
        <f>G158/G159</f>
        <v>4000</v>
      </c>
      <c r="H160" s="66">
        <f>H158/H159</f>
        <v>6439.724770642202</v>
      </c>
      <c r="I160" s="66">
        <f>I158/I159</f>
        <v>7714.0625</v>
      </c>
      <c r="J160" s="136">
        <f>(H160-I160)/I160</f>
        <v>-0.16519670787704893</v>
      </c>
    </row>
    <row r="161" spans="1:10" ht="15" customHeight="1">
      <c r="A161" s="75"/>
      <c r="B161" s="66"/>
      <c r="C161" s="66"/>
      <c r="D161" s="66"/>
      <c r="E161" s="66"/>
      <c r="F161" s="66"/>
      <c r="G161" s="66"/>
      <c r="H161" s="117"/>
      <c r="I161" s="73"/>
      <c r="J161" s="136"/>
    </row>
    <row r="162" spans="1:10" ht="15" customHeight="1">
      <c r="A162" s="134" t="s">
        <v>195</v>
      </c>
      <c r="B162" s="64"/>
      <c r="C162" s="64"/>
      <c r="D162" s="64"/>
      <c r="E162" s="64"/>
      <c r="F162" s="64"/>
      <c r="G162" s="64"/>
      <c r="H162" s="117"/>
      <c r="I162" s="73"/>
      <c r="J162" s="136"/>
    </row>
    <row r="163" spans="1:10" ht="15" customHeight="1">
      <c r="A163" s="75" t="s">
        <v>160</v>
      </c>
      <c r="B163" s="56">
        <v>217324</v>
      </c>
      <c r="C163" s="56">
        <v>75008</v>
      </c>
      <c r="D163" s="56">
        <v>59600</v>
      </c>
      <c r="E163" s="56">
        <v>313621</v>
      </c>
      <c r="F163" s="56">
        <f>F164*F165</f>
        <v>18000</v>
      </c>
      <c r="G163" s="56">
        <v>12000</v>
      </c>
      <c r="H163" s="117">
        <f>SUM(B163:G163)</f>
        <v>695553</v>
      </c>
      <c r="I163" s="73">
        <v>930284</v>
      </c>
      <c r="J163" s="136">
        <f>(H163-I163)/I163</f>
        <v>-0.2523218716005005</v>
      </c>
    </row>
    <row r="164" spans="1:10" ht="15" customHeight="1">
      <c r="A164" s="75" t="s">
        <v>207</v>
      </c>
      <c r="B164" s="66">
        <v>20.5</v>
      </c>
      <c r="C164" s="66">
        <v>21.3</v>
      </c>
      <c r="D164" s="66">
        <v>4.5</v>
      </c>
      <c r="E164" s="67">
        <v>37.7</v>
      </c>
      <c r="F164" s="68">
        <v>3</v>
      </c>
      <c r="G164" s="68">
        <v>10</v>
      </c>
      <c r="H164" s="117">
        <f>SUM(B164:G164)</f>
        <v>97</v>
      </c>
      <c r="I164" s="73">
        <v>131</v>
      </c>
      <c r="J164" s="136">
        <f>(H164-I164)/I164</f>
        <v>-0.2595419847328244</v>
      </c>
    </row>
    <row r="165" spans="1:10" ht="15" customHeight="1">
      <c r="A165" s="75" t="s">
        <v>163</v>
      </c>
      <c r="B165" s="66">
        <f>B163/B164</f>
        <v>10601.170731707318</v>
      </c>
      <c r="C165" s="66">
        <f>C163/C164</f>
        <v>3521.50234741784</v>
      </c>
      <c r="D165" s="66">
        <f>D163/D164</f>
        <v>13244.444444444445</v>
      </c>
      <c r="E165" s="66">
        <f>E163/E164</f>
        <v>8318.859416445623</v>
      </c>
      <c r="F165" s="66">
        <v>6000</v>
      </c>
      <c r="G165" s="66">
        <f>G163/G164</f>
        <v>1200</v>
      </c>
      <c r="H165" s="66">
        <f>H163/H164</f>
        <v>7170.649484536082</v>
      </c>
      <c r="I165" s="66">
        <f>I163/I164</f>
        <v>7101.404580152672</v>
      </c>
      <c r="J165" s="136">
        <f>(H165-I165)/I165</f>
        <v>0.00975087443643743</v>
      </c>
    </row>
    <row r="166" spans="1:10" ht="15" customHeight="1">
      <c r="A166" s="75"/>
      <c r="B166" s="66"/>
      <c r="C166" s="66"/>
      <c r="D166" s="66"/>
      <c r="E166" s="66"/>
      <c r="F166" s="66"/>
      <c r="G166" s="66"/>
      <c r="H166" s="117"/>
      <c r="I166" s="73"/>
      <c r="J166" s="136"/>
    </row>
    <row r="167" spans="1:10" ht="15" customHeight="1">
      <c r="A167" s="49" t="s">
        <v>44</v>
      </c>
      <c r="B167" s="54"/>
      <c r="C167" s="64"/>
      <c r="D167" s="64"/>
      <c r="E167" s="64"/>
      <c r="F167" s="64"/>
      <c r="G167" s="64"/>
      <c r="H167" s="117"/>
      <c r="I167" s="73"/>
      <c r="J167" s="136"/>
    </row>
    <row r="168" spans="1:10" ht="15" customHeight="1">
      <c r="A168" s="75" t="s">
        <v>160</v>
      </c>
      <c r="B168" s="56">
        <v>552507</v>
      </c>
      <c r="C168" s="56">
        <v>209210</v>
      </c>
      <c r="D168" s="56">
        <v>140200</v>
      </c>
      <c r="E168" s="56">
        <v>360700</v>
      </c>
      <c r="F168" s="56">
        <v>15000</v>
      </c>
      <c r="G168" s="56">
        <v>24000</v>
      </c>
      <c r="H168" s="117">
        <f>SUM(B168:G168)</f>
        <v>1301617</v>
      </c>
      <c r="I168" s="73">
        <v>2766660</v>
      </c>
      <c r="J168" s="136">
        <f>(H168-I168)/I168</f>
        <v>-0.5295348904455192</v>
      </c>
    </row>
    <row r="169" spans="1:10" ht="15" customHeight="1">
      <c r="A169" s="75" t="s">
        <v>207</v>
      </c>
      <c r="B169" s="105">
        <v>25</v>
      </c>
      <c r="C169" s="68">
        <v>15.44</v>
      </c>
      <c r="D169" s="66">
        <v>8</v>
      </c>
      <c r="E169" s="67">
        <v>23</v>
      </c>
      <c r="F169" s="66">
        <v>1</v>
      </c>
      <c r="G169" s="66">
        <v>12</v>
      </c>
      <c r="H169" s="117">
        <f>SUM(B169:G169)</f>
        <v>84.44</v>
      </c>
      <c r="I169" s="73">
        <v>147</v>
      </c>
      <c r="J169" s="136">
        <f>(H169-I169)/I169</f>
        <v>-0.42557823129251704</v>
      </c>
    </row>
    <row r="170" spans="1:10" ht="15" customHeight="1">
      <c r="A170" s="75" t="s">
        <v>163</v>
      </c>
      <c r="B170" s="66">
        <v>22100</v>
      </c>
      <c r="C170" s="66">
        <f>C168/C169</f>
        <v>13549.870466321245</v>
      </c>
      <c r="D170" s="66">
        <f>D168/D169</f>
        <v>17525</v>
      </c>
      <c r="E170" s="66">
        <f>E168/E169</f>
        <v>15682.608695652174</v>
      </c>
      <c r="F170" s="66">
        <v>15000</v>
      </c>
      <c r="G170" s="66">
        <f>G168/G169</f>
        <v>2000</v>
      </c>
      <c r="H170" s="66">
        <f>H168/H169</f>
        <v>15414.696826148745</v>
      </c>
      <c r="I170" s="66">
        <f>I168/I169</f>
        <v>18820.816326530614</v>
      </c>
      <c r="J170" s="136">
        <f>(H170-I170)/I170</f>
        <v>-0.1809761830351885</v>
      </c>
    </row>
    <row r="171" spans="1:10" ht="15" customHeight="1">
      <c r="A171" s="75"/>
      <c r="B171" s="66"/>
      <c r="C171" s="66"/>
      <c r="D171" s="66"/>
      <c r="E171" s="66"/>
      <c r="F171" s="66"/>
      <c r="G171" s="66"/>
      <c r="H171" s="117"/>
      <c r="I171" s="73"/>
      <c r="J171" s="136"/>
    </row>
    <row r="172" spans="1:10" ht="15" customHeight="1">
      <c r="A172" s="102" t="s">
        <v>45</v>
      </c>
      <c r="B172" s="64"/>
      <c r="C172" s="63"/>
      <c r="D172" s="63"/>
      <c r="E172" s="63"/>
      <c r="F172" s="64"/>
      <c r="G172" s="64"/>
      <c r="H172" s="117"/>
      <c r="I172" s="73"/>
      <c r="J172" s="136"/>
    </row>
    <row r="173" spans="1:10" ht="15" customHeight="1">
      <c r="A173" s="75" t="s">
        <v>160</v>
      </c>
      <c r="B173" s="56">
        <v>10000</v>
      </c>
      <c r="C173" s="56">
        <v>176300</v>
      </c>
      <c r="D173" s="108"/>
      <c r="E173" s="56">
        <v>1413400</v>
      </c>
      <c r="F173" s="108"/>
      <c r="G173" s="108"/>
      <c r="H173" s="117">
        <f>SUM(B173:G173)</f>
        <v>1599700</v>
      </c>
      <c r="I173" s="73">
        <v>1055050</v>
      </c>
      <c r="J173" s="136">
        <f>(H173-I173)/I173</f>
        <v>0.5162314582247287</v>
      </c>
    </row>
    <row r="174" spans="1:10" ht="15" customHeight="1">
      <c r="A174" s="75" t="s">
        <v>207</v>
      </c>
      <c r="B174" s="52">
        <v>2</v>
      </c>
      <c r="C174" s="66">
        <v>4</v>
      </c>
      <c r="D174" s="108"/>
      <c r="E174" s="67">
        <v>126</v>
      </c>
      <c r="F174" s="108"/>
      <c r="G174" s="108"/>
      <c r="H174" s="117">
        <f>SUM(B174:G174)</f>
        <v>132</v>
      </c>
      <c r="I174" s="73">
        <v>195</v>
      </c>
      <c r="J174" s="136">
        <f>(H174-I174)/I174</f>
        <v>-0.3230769230769231</v>
      </c>
    </row>
    <row r="175" spans="1:10" ht="15" customHeight="1">
      <c r="A175" s="75" t="s">
        <v>163</v>
      </c>
      <c r="B175" s="52">
        <v>5000</v>
      </c>
      <c r="C175" s="52">
        <f>C173/C174</f>
        <v>44075</v>
      </c>
      <c r="D175" s="108"/>
      <c r="E175" s="52">
        <f>E173/E174</f>
        <v>11217.460317460318</v>
      </c>
      <c r="F175" s="108"/>
      <c r="G175" s="108"/>
      <c r="H175" s="117">
        <f>H173/H174</f>
        <v>12118.939393939394</v>
      </c>
      <c r="I175" s="117">
        <f>I173/I174</f>
        <v>5410.51282051282</v>
      </c>
      <c r="J175" s="136">
        <f>(H175-I175)/I175</f>
        <v>1.2398873814683493</v>
      </c>
    </row>
    <row r="176" spans="1:10" ht="15" customHeight="1">
      <c r="A176" s="75"/>
      <c r="B176" s="52"/>
      <c r="C176" s="52"/>
      <c r="D176" s="52"/>
      <c r="E176" s="52"/>
      <c r="F176" s="52"/>
      <c r="G176" s="66"/>
      <c r="H176" s="117"/>
      <c r="I176" s="73"/>
      <c r="J176" s="136"/>
    </row>
    <row r="177" spans="1:10" ht="15" customHeight="1">
      <c r="A177" s="102" t="s">
        <v>46</v>
      </c>
      <c r="B177" s="50"/>
      <c r="C177" s="64"/>
      <c r="D177" s="64"/>
      <c r="E177" s="64"/>
      <c r="F177" s="64"/>
      <c r="G177" s="64"/>
      <c r="H177" s="117"/>
      <c r="I177" s="73"/>
      <c r="J177" s="136"/>
    </row>
    <row r="178" spans="1:10" ht="15" customHeight="1">
      <c r="A178" s="75" t="s">
        <v>160</v>
      </c>
      <c r="B178" s="56">
        <v>914000</v>
      </c>
      <c r="C178" s="56">
        <v>118650</v>
      </c>
      <c r="D178" s="56">
        <v>247200</v>
      </c>
      <c r="E178" s="56">
        <v>24160</v>
      </c>
      <c r="F178" s="108"/>
      <c r="G178" s="108"/>
      <c r="H178" s="117">
        <f>SUM(B178:G178)</f>
        <v>1304010</v>
      </c>
      <c r="I178" s="73">
        <v>1798065</v>
      </c>
      <c r="J178" s="136">
        <f>(H178-I178)/I178</f>
        <v>-0.2747703781565183</v>
      </c>
    </row>
    <row r="179" spans="1:10" ht="15" customHeight="1">
      <c r="A179" s="75" t="s">
        <v>207</v>
      </c>
      <c r="B179" s="57">
        <v>45.5</v>
      </c>
      <c r="C179" s="66">
        <v>5.125</v>
      </c>
      <c r="D179" s="68">
        <v>33</v>
      </c>
      <c r="E179" s="66">
        <v>5</v>
      </c>
      <c r="F179" s="108"/>
      <c r="G179" s="108"/>
      <c r="H179" s="117">
        <f>SUM(B179:G179)</f>
        <v>88.625</v>
      </c>
      <c r="I179" s="73">
        <v>112</v>
      </c>
      <c r="J179" s="136">
        <f>(H179-I179)/I179</f>
        <v>-0.20870535714285715</v>
      </c>
    </row>
    <row r="180" spans="1:10" ht="15" customHeight="1">
      <c r="A180" s="75" t="s">
        <v>163</v>
      </c>
      <c r="B180" s="52">
        <f>B178/B179</f>
        <v>20087.91208791209</v>
      </c>
      <c r="C180" s="52">
        <f>C178/C179</f>
        <v>23151.219512195123</v>
      </c>
      <c r="D180" s="52">
        <f>D178/D179</f>
        <v>7490.909090909091</v>
      </c>
      <c r="E180" s="52">
        <f>E178/E179</f>
        <v>4832</v>
      </c>
      <c r="F180" s="108"/>
      <c r="G180" s="108"/>
      <c r="H180" s="117">
        <f>H178/H179</f>
        <v>14713.794076163611</v>
      </c>
      <c r="I180" s="117">
        <f>I178/I179</f>
        <v>16054.151785714286</v>
      </c>
      <c r="J180" s="136">
        <f>(H180-I180)/I180</f>
        <v>-0.08348978678172125</v>
      </c>
    </row>
    <row r="181" spans="1:10" ht="15" customHeight="1">
      <c r="A181" s="75"/>
      <c r="B181" s="52"/>
      <c r="C181" s="52"/>
      <c r="D181" s="52"/>
      <c r="E181" s="52"/>
      <c r="F181" s="66"/>
      <c r="G181" s="66"/>
      <c r="H181" s="117"/>
      <c r="I181" s="73"/>
      <c r="J181" s="136"/>
    </row>
    <row r="182" spans="1:10" ht="15" customHeight="1">
      <c r="A182" s="102" t="s">
        <v>47</v>
      </c>
      <c r="B182" s="50"/>
      <c r="C182" s="64"/>
      <c r="D182" s="64"/>
      <c r="E182" s="64"/>
      <c r="F182" s="64"/>
      <c r="G182" s="64"/>
      <c r="H182" s="117"/>
      <c r="I182" s="73"/>
      <c r="J182" s="136"/>
    </row>
    <row r="183" spans="1:10" ht="15" customHeight="1">
      <c r="A183" s="75" t="s">
        <v>160</v>
      </c>
      <c r="B183" s="56">
        <v>15000</v>
      </c>
      <c r="C183" s="56">
        <v>44200</v>
      </c>
      <c r="D183" s="56"/>
      <c r="E183" s="56">
        <v>510000</v>
      </c>
      <c r="F183" s="108"/>
      <c r="G183" s="108"/>
      <c r="H183" s="117">
        <f>SUM(B183:G183)</f>
        <v>569200</v>
      </c>
      <c r="I183" s="73">
        <v>502886</v>
      </c>
      <c r="J183" s="136">
        <f>(H183-I183)/I183</f>
        <v>0.13186686445834642</v>
      </c>
    </row>
    <row r="184" spans="1:10" ht="15" customHeight="1">
      <c r="A184" s="75" t="s">
        <v>207</v>
      </c>
      <c r="B184" s="86">
        <v>2</v>
      </c>
      <c r="C184" s="66">
        <v>3</v>
      </c>
      <c r="D184" s="67"/>
      <c r="E184" s="66">
        <v>54</v>
      </c>
      <c r="F184" s="108"/>
      <c r="G184" s="108"/>
      <c r="H184" s="117">
        <f>SUM(B184:G184)</f>
        <v>59</v>
      </c>
      <c r="I184" s="73">
        <v>52</v>
      </c>
      <c r="J184" s="136">
        <f>(H184-I184)/I184</f>
        <v>0.1346153846153846</v>
      </c>
    </row>
    <row r="185" spans="1:10" ht="15" customHeight="1">
      <c r="A185" s="75" t="s">
        <v>163</v>
      </c>
      <c r="B185" s="52">
        <f>B183/B184</f>
        <v>7500</v>
      </c>
      <c r="C185" s="52">
        <f>C183/C184</f>
        <v>14733.333333333334</v>
      </c>
      <c r="D185" s="66"/>
      <c r="E185" s="66">
        <f>E183/E184</f>
        <v>9444.444444444445</v>
      </c>
      <c r="F185" s="108"/>
      <c r="G185" s="108"/>
      <c r="H185" s="117">
        <f>H183/H184</f>
        <v>9647.457627118643</v>
      </c>
      <c r="I185" s="117">
        <f>I183/I184</f>
        <v>9670.884615384615</v>
      </c>
      <c r="J185" s="136">
        <f>(H185-I185)/I185</f>
        <v>-0.002422424545186261</v>
      </c>
    </row>
    <row r="186" spans="1:10" ht="15" customHeight="1">
      <c r="A186" s="75"/>
      <c r="B186" s="52"/>
      <c r="C186" s="66"/>
      <c r="D186" s="66"/>
      <c r="E186" s="66"/>
      <c r="F186" s="66"/>
      <c r="G186" s="66"/>
      <c r="H186" s="117"/>
      <c r="I186" s="73"/>
      <c r="J186" s="136"/>
    </row>
    <row r="187" spans="1:10" ht="15" customHeight="1">
      <c r="A187" s="81" t="s">
        <v>145</v>
      </c>
      <c r="B187" s="52"/>
      <c r="C187" s="66"/>
      <c r="D187" s="66"/>
      <c r="E187" s="66"/>
      <c r="F187" s="66"/>
      <c r="G187" s="66"/>
      <c r="H187" s="117"/>
      <c r="I187" s="73"/>
      <c r="J187" s="136"/>
    </row>
    <row r="188" spans="1:10" ht="15" customHeight="1">
      <c r="A188" s="75" t="s">
        <v>160</v>
      </c>
      <c r="B188" s="109">
        <v>500</v>
      </c>
      <c r="C188" s="66"/>
      <c r="D188" s="109"/>
      <c r="E188" s="88">
        <v>12500</v>
      </c>
      <c r="F188" s="109"/>
      <c r="G188" s="109"/>
      <c r="H188" s="117">
        <f>SUM(B188:G188)</f>
        <v>13000</v>
      </c>
      <c r="I188" s="73">
        <v>20350</v>
      </c>
      <c r="J188" s="136">
        <f>(H188-I188)/I188</f>
        <v>-0.36117936117936117</v>
      </c>
    </row>
    <row r="189" spans="1:10" ht="15" customHeight="1">
      <c r="A189" s="75" t="s">
        <v>207</v>
      </c>
      <c r="B189" s="143">
        <v>1</v>
      </c>
      <c r="C189" s="66"/>
      <c r="D189" s="109"/>
      <c r="E189" s="66">
        <v>5</v>
      </c>
      <c r="F189" s="109"/>
      <c r="G189" s="109"/>
      <c r="H189" s="117">
        <f>SUM(B189:G189)</f>
        <v>6</v>
      </c>
      <c r="I189" s="73">
        <v>7</v>
      </c>
      <c r="J189" s="136">
        <f>(H189-I189)/I189</f>
        <v>-0.14285714285714285</v>
      </c>
    </row>
    <row r="190" spans="1:10" ht="15" customHeight="1">
      <c r="A190" s="75" t="s">
        <v>163</v>
      </c>
      <c r="B190" s="109">
        <v>500</v>
      </c>
      <c r="C190" s="66"/>
      <c r="D190" s="109"/>
      <c r="E190" s="66">
        <f>E188/E189</f>
        <v>2500</v>
      </c>
      <c r="F190" s="109"/>
      <c r="G190" s="109"/>
      <c r="H190" s="117">
        <f>H188/H189</f>
        <v>2166.6666666666665</v>
      </c>
      <c r="I190" s="117">
        <f>I188/I189</f>
        <v>2907.1428571428573</v>
      </c>
      <c r="J190" s="136">
        <f>(H190-I190)/I190</f>
        <v>-0.2547092547092548</v>
      </c>
    </row>
    <row r="191" spans="1:10" ht="15" customHeight="1">
      <c r="A191" s="75"/>
      <c r="B191" s="52"/>
      <c r="C191" s="66"/>
      <c r="D191" s="66"/>
      <c r="E191" s="66"/>
      <c r="F191" s="66"/>
      <c r="G191" s="66"/>
      <c r="H191" s="117"/>
      <c r="I191" s="73"/>
      <c r="J191" s="136"/>
    </row>
    <row r="192" spans="1:10" ht="15" customHeight="1">
      <c r="A192" s="81" t="s">
        <v>143</v>
      </c>
      <c r="B192" s="52"/>
      <c r="C192" s="66"/>
      <c r="D192" s="66"/>
      <c r="E192" s="66"/>
      <c r="F192" s="66"/>
      <c r="G192" s="66"/>
      <c r="H192" s="117"/>
      <c r="I192" s="73"/>
      <c r="J192" s="136"/>
    </row>
    <row r="193" spans="1:10" ht="15" customHeight="1">
      <c r="A193" s="75" t="s">
        <v>160</v>
      </c>
      <c r="B193" s="109"/>
      <c r="C193" s="66">
        <v>17100</v>
      </c>
      <c r="D193" s="109"/>
      <c r="E193" s="66">
        <v>13937</v>
      </c>
      <c r="F193" s="109"/>
      <c r="G193" s="109"/>
      <c r="H193" s="117">
        <f>SUM(B193:G193)</f>
        <v>31037</v>
      </c>
      <c r="I193" s="73">
        <v>37438</v>
      </c>
      <c r="J193" s="136">
        <f>(H193-I193)/I193</f>
        <v>-0.17097601367594423</v>
      </c>
    </row>
    <row r="194" spans="1:10" ht="15" customHeight="1">
      <c r="A194" s="75" t="s">
        <v>207</v>
      </c>
      <c r="B194" s="109"/>
      <c r="C194" s="66">
        <v>1</v>
      </c>
      <c r="D194" s="109"/>
      <c r="E194" s="67">
        <v>1</v>
      </c>
      <c r="F194" s="109"/>
      <c r="G194" s="109"/>
      <c r="H194" s="117">
        <f>SUM(B194:G194)</f>
        <v>2</v>
      </c>
      <c r="I194" s="73">
        <v>13</v>
      </c>
      <c r="J194" s="136">
        <f>(H194-I194)/I194</f>
        <v>-0.8461538461538461</v>
      </c>
    </row>
    <row r="195" spans="1:10" ht="15" customHeight="1">
      <c r="A195" s="75" t="s">
        <v>163</v>
      </c>
      <c r="B195" s="109"/>
      <c r="C195" s="66">
        <f>C193/C194</f>
        <v>17100</v>
      </c>
      <c r="D195" s="109"/>
      <c r="E195" s="66">
        <f>E193/E194</f>
        <v>13937</v>
      </c>
      <c r="F195" s="109"/>
      <c r="G195" s="109"/>
      <c r="H195" s="117">
        <f>H193/H194</f>
        <v>15518.5</v>
      </c>
      <c r="I195" s="117">
        <f>I193/I194</f>
        <v>2879.846153846154</v>
      </c>
      <c r="J195" s="136">
        <f>(H195-I195)/I195</f>
        <v>4.388655911106363</v>
      </c>
    </row>
    <row r="196" spans="1:10" ht="15" customHeight="1">
      <c r="A196" s="75"/>
      <c r="B196" s="52"/>
      <c r="C196" s="66"/>
      <c r="D196" s="66"/>
      <c r="E196" s="66"/>
      <c r="F196" s="66"/>
      <c r="G196" s="66"/>
      <c r="H196" s="117"/>
      <c r="I196" s="73"/>
      <c r="J196" s="136"/>
    </row>
    <row r="197" spans="1:10" ht="15" customHeight="1">
      <c r="A197" s="81" t="s">
        <v>149</v>
      </c>
      <c r="B197" s="52"/>
      <c r="C197" s="66"/>
      <c r="D197" s="66"/>
      <c r="E197" s="66"/>
      <c r="F197" s="66"/>
      <c r="G197" s="66"/>
      <c r="H197" s="117"/>
      <c r="I197" s="73"/>
      <c r="J197" s="136"/>
    </row>
    <row r="198" spans="1:10" ht="15" customHeight="1">
      <c r="A198" s="75" t="s">
        <v>160</v>
      </c>
      <c r="B198" s="109"/>
      <c r="C198" s="66"/>
      <c r="D198" s="109"/>
      <c r="E198" s="66">
        <v>118800</v>
      </c>
      <c r="F198" s="109"/>
      <c r="G198" s="109"/>
      <c r="H198" s="117">
        <f>SUM(B198:G198)</f>
        <v>118800</v>
      </c>
      <c r="I198" s="73">
        <v>308350</v>
      </c>
      <c r="J198" s="136">
        <f>(H198-I198)/I198</f>
        <v>-0.6147235284579212</v>
      </c>
    </row>
    <row r="199" spans="1:10" ht="15" customHeight="1">
      <c r="A199" s="75" t="s">
        <v>207</v>
      </c>
      <c r="B199" s="143"/>
      <c r="C199" s="66"/>
      <c r="D199" s="109"/>
      <c r="E199" s="67">
        <v>6</v>
      </c>
      <c r="F199" s="109"/>
      <c r="G199" s="109"/>
      <c r="H199" s="117">
        <f>SUM(B199:G199)</f>
        <v>6</v>
      </c>
      <c r="I199" s="73">
        <v>17</v>
      </c>
      <c r="J199" s="136">
        <f>(H199-I199)/I199</f>
        <v>-0.6470588235294118</v>
      </c>
    </row>
    <row r="200" spans="1:10" ht="15" customHeight="1">
      <c r="A200" s="75" t="s">
        <v>163</v>
      </c>
      <c r="B200" s="109"/>
      <c r="C200" s="66"/>
      <c r="D200" s="109"/>
      <c r="E200" s="66">
        <f>E198/E199</f>
        <v>19800</v>
      </c>
      <c r="F200" s="109"/>
      <c r="G200" s="109"/>
      <c r="H200" s="117">
        <f>H198/H199</f>
        <v>19800</v>
      </c>
      <c r="I200" s="117">
        <f>I198/I199</f>
        <v>18138.235294117647</v>
      </c>
      <c r="J200" s="136">
        <f>(H200-I200)/I200</f>
        <v>0.0916166693692233</v>
      </c>
    </row>
    <row r="201" spans="1:10" ht="15" customHeight="1">
      <c r="A201" s="75"/>
      <c r="B201" s="52"/>
      <c r="C201" s="66"/>
      <c r="D201" s="66"/>
      <c r="E201" s="66"/>
      <c r="F201" s="66"/>
      <c r="G201" s="66"/>
      <c r="H201" s="117"/>
      <c r="I201" s="73"/>
      <c r="J201" s="136"/>
    </row>
    <row r="202" spans="1:10" ht="15" customHeight="1">
      <c r="A202" s="87" t="s">
        <v>133</v>
      </c>
      <c r="B202" s="52"/>
      <c r="C202" s="66"/>
      <c r="D202" s="66"/>
      <c r="E202" s="66"/>
      <c r="F202" s="66"/>
      <c r="G202" s="66"/>
      <c r="H202" s="117"/>
      <c r="I202" s="73"/>
      <c r="J202" s="136"/>
    </row>
    <row r="203" spans="1:10" ht="15" customHeight="1">
      <c r="A203" s="75" t="s">
        <v>160</v>
      </c>
      <c r="B203" s="109"/>
      <c r="C203" s="66"/>
      <c r="D203" s="109"/>
      <c r="E203" s="66">
        <v>10175</v>
      </c>
      <c r="F203" s="109"/>
      <c r="G203" s="109"/>
      <c r="H203" s="117">
        <f>SUM(B203:G203)</f>
        <v>10175</v>
      </c>
      <c r="I203" s="73">
        <v>6000</v>
      </c>
      <c r="J203" s="136">
        <f>(H203-I203)/I203</f>
        <v>0.6958333333333333</v>
      </c>
    </row>
    <row r="204" spans="1:10" ht="15" customHeight="1">
      <c r="A204" s="75" t="s">
        <v>207</v>
      </c>
      <c r="B204" s="109"/>
      <c r="C204" s="67"/>
      <c r="D204" s="109"/>
      <c r="E204" s="68">
        <v>1.5</v>
      </c>
      <c r="F204" s="109"/>
      <c r="G204" s="109"/>
      <c r="H204" s="117">
        <f>SUM(B204:G204)</f>
        <v>1.5</v>
      </c>
      <c r="I204" s="129">
        <v>1</v>
      </c>
      <c r="J204" s="136">
        <f>(H204-I204)/I204</f>
        <v>0.5</v>
      </c>
    </row>
    <row r="205" spans="1:10" ht="15" customHeight="1">
      <c r="A205" s="75" t="s">
        <v>163</v>
      </c>
      <c r="B205" s="109"/>
      <c r="C205" s="66"/>
      <c r="D205" s="109"/>
      <c r="E205" s="66">
        <f>E203/E204</f>
        <v>6783.333333333333</v>
      </c>
      <c r="F205" s="109"/>
      <c r="G205" s="109"/>
      <c r="H205" s="117">
        <f>H203/H204</f>
        <v>6783.333333333333</v>
      </c>
      <c r="I205" s="117">
        <f>I203/I204</f>
        <v>6000</v>
      </c>
      <c r="J205" s="136">
        <f>(H205-I205)/I205</f>
        <v>0.1305555555555555</v>
      </c>
    </row>
    <row r="206" spans="1:10" ht="15" customHeight="1">
      <c r="A206" s="75"/>
      <c r="B206" s="52"/>
      <c r="C206" s="66"/>
      <c r="D206" s="66"/>
      <c r="E206" s="66"/>
      <c r="F206" s="66"/>
      <c r="G206" s="66"/>
      <c r="H206" s="117"/>
      <c r="I206" s="73"/>
      <c r="J206" s="136"/>
    </row>
    <row r="207" spans="1:10" ht="15" customHeight="1">
      <c r="A207" s="81" t="s">
        <v>134</v>
      </c>
      <c r="B207" s="52"/>
      <c r="C207" s="66"/>
      <c r="D207" s="66"/>
      <c r="E207" s="66"/>
      <c r="F207" s="66"/>
      <c r="G207" s="66"/>
      <c r="H207" s="117"/>
      <c r="I207" s="73"/>
      <c r="J207" s="136"/>
    </row>
    <row r="208" spans="1:10" ht="15" customHeight="1">
      <c r="A208" s="75" t="s">
        <v>160</v>
      </c>
      <c r="B208" s="66">
        <v>200</v>
      </c>
      <c r="C208" s="66">
        <v>17610</v>
      </c>
      <c r="D208" s="109"/>
      <c r="E208" s="66">
        <v>29750</v>
      </c>
      <c r="F208" s="109">
        <f>F209*F210</f>
        <v>4000</v>
      </c>
      <c r="G208" s="109"/>
      <c r="H208" s="117">
        <f>SUM(B208:G208)</f>
        <v>51560</v>
      </c>
      <c r="I208" s="73">
        <v>16950</v>
      </c>
      <c r="J208" s="136">
        <f>(H208-I208)/I208</f>
        <v>2.0418879056047197</v>
      </c>
    </row>
    <row r="209" spans="1:10" ht="15" customHeight="1">
      <c r="A209" s="75" t="s">
        <v>207</v>
      </c>
      <c r="B209" s="79">
        <v>0.125</v>
      </c>
      <c r="C209" s="68">
        <v>1.375</v>
      </c>
      <c r="D209" s="109"/>
      <c r="E209" s="68">
        <v>3.5</v>
      </c>
      <c r="F209" s="109">
        <v>1</v>
      </c>
      <c r="G209" s="109"/>
      <c r="H209" s="117">
        <f>SUM(B209:G209)</f>
        <v>6</v>
      </c>
      <c r="I209" s="73">
        <v>2</v>
      </c>
      <c r="J209" s="136">
        <f>(H209-I209)/I209</f>
        <v>2</v>
      </c>
    </row>
    <row r="210" spans="1:10" ht="15" customHeight="1">
      <c r="A210" s="75" t="s">
        <v>163</v>
      </c>
      <c r="B210" s="80">
        <f>B208/B209</f>
        <v>1600</v>
      </c>
      <c r="C210" s="80">
        <f>C208/C209</f>
        <v>12807.272727272728</v>
      </c>
      <c r="D210" s="109"/>
      <c r="E210" s="66">
        <f>E208/E209</f>
        <v>8500</v>
      </c>
      <c r="F210" s="109">
        <v>4000</v>
      </c>
      <c r="G210" s="109"/>
      <c r="H210" s="117">
        <f>H208/H209</f>
        <v>8593.333333333334</v>
      </c>
      <c r="I210" s="117">
        <f>I208/I209</f>
        <v>8475</v>
      </c>
      <c r="J210" s="136">
        <f>(H210-I210)/I210</f>
        <v>0.013962635201573327</v>
      </c>
    </row>
    <row r="211" spans="1:10" ht="15" customHeight="1">
      <c r="A211" s="75"/>
      <c r="B211" s="52"/>
      <c r="C211" s="66"/>
      <c r="D211" s="66"/>
      <c r="E211" s="66"/>
      <c r="F211" s="66"/>
      <c r="G211" s="66"/>
      <c r="H211" s="117"/>
      <c r="I211" s="73"/>
      <c r="J211" s="136"/>
    </row>
    <row r="212" spans="1:10" ht="15" customHeight="1">
      <c r="A212" s="75"/>
      <c r="B212" s="23"/>
      <c r="C212" s="24"/>
      <c r="D212" s="30"/>
      <c r="E212" s="41"/>
      <c r="F212" s="30"/>
      <c r="G212" s="30"/>
      <c r="H212" s="113" t="s">
        <v>126</v>
      </c>
      <c r="I212" s="125" t="s">
        <v>126</v>
      </c>
      <c r="J212" s="149"/>
    </row>
    <row r="213" spans="1:10" ht="15" customHeight="1">
      <c r="A213" s="75"/>
      <c r="B213" s="176" t="s">
        <v>4</v>
      </c>
      <c r="C213" s="176" t="s">
        <v>5</v>
      </c>
      <c r="D213" s="176" t="s">
        <v>6</v>
      </c>
      <c r="E213" s="176" t="s">
        <v>7</v>
      </c>
      <c r="F213" s="176" t="s">
        <v>8</v>
      </c>
      <c r="G213" s="176" t="s">
        <v>9</v>
      </c>
      <c r="H213" s="114">
        <v>2004</v>
      </c>
      <c r="I213" s="131">
        <v>2003</v>
      </c>
      <c r="J213" s="150" t="s">
        <v>194</v>
      </c>
    </row>
    <row r="214" spans="1:10" ht="15" customHeight="1">
      <c r="A214" s="81" t="s">
        <v>135</v>
      </c>
      <c r="B214" s="52"/>
      <c r="C214" s="66"/>
      <c r="D214" s="66"/>
      <c r="E214" s="66"/>
      <c r="F214" s="66"/>
      <c r="G214" s="66"/>
      <c r="H214" s="117"/>
      <c r="I214" s="73"/>
      <c r="J214" s="136"/>
    </row>
    <row r="215" spans="1:10" ht="15" customHeight="1">
      <c r="A215" s="75" t="s">
        <v>160</v>
      </c>
      <c r="B215" s="109"/>
      <c r="C215" s="109"/>
      <c r="D215" s="109"/>
      <c r="E215" s="66">
        <v>55400</v>
      </c>
      <c r="F215" s="109"/>
      <c r="G215" s="109"/>
      <c r="H215" s="117">
        <f aca="true" t="shared" si="9" ref="H215:H226">SUM(B215:G215)</f>
        <v>55400</v>
      </c>
      <c r="I215" s="73">
        <v>6500</v>
      </c>
      <c r="J215" s="136">
        <f>(H215-I215)/I215</f>
        <v>7.523076923076923</v>
      </c>
    </row>
    <row r="216" spans="1:10" ht="15" customHeight="1">
      <c r="A216" s="75" t="s">
        <v>207</v>
      </c>
      <c r="B216" s="109"/>
      <c r="C216" s="109"/>
      <c r="D216" s="109"/>
      <c r="E216" s="68">
        <v>2.5</v>
      </c>
      <c r="F216" s="109"/>
      <c r="G216" s="109"/>
      <c r="H216" s="117">
        <f t="shared" si="9"/>
        <v>2.5</v>
      </c>
      <c r="I216" s="129">
        <v>0.25</v>
      </c>
      <c r="J216" s="136">
        <f>(H216-I216)/I216</f>
        <v>9</v>
      </c>
    </row>
    <row r="217" spans="1:10" ht="15" customHeight="1">
      <c r="A217" s="75" t="s">
        <v>163</v>
      </c>
      <c r="B217" s="109"/>
      <c r="C217" s="109"/>
      <c r="D217" s="109"/>
      <c r="E217" s="66">
        <f>E215/E216</f>
        <v>22160</v>
      </c>
      <c r="F217" s="109"/>
      <c r="G217" s="109"/>
      <c r="H217" s="117">
        <f>H215/H216</f>
        <v>22160</v>
      </c>
      <c r="I217" s="117">
        <f>I215/I216</f>
        <v>26000</v>
      </c>
      <c r="J217" s="136">
        <f>(H217-I217)/I217</f>
        <v>-0.1476923076923077</v>
      </c>
    </row>
    <row r="218" spans="1:10" ht="15" customHeight="1">
      <c r="A218" s="75"/>
      <c r="B218" s="52"/>
      <c r="C218" s="66"/>
      <c r="D218" s="66"/>
      <c r="E218" s="66"/>
      <c r="F218" s="66"/>
      <c r="G218" s="66"/>
      <c r="H218" s="117"/>
      <c r="I218" s="73"/>
      <c r="J218" s="136"/>
    </row>
    <row r="219" spans="1:10" ht="15" customHeight="1">
      <c r="A219" s="81" t="s">
        <v>136</v>
      </c>
      <c r="B219" s="52"/>
      <c r="C219" s="66"/>
      <c r="D219" s="66"/>
      <c r="E219" s="66"/>
      <c r="F219" s="66"/>
      <c r="G219" s="66"/>
      <c r="H219" s="117"/>
      <c r="I219" s="73"/>
      <c r="J219" s="136"/>
    </row>
    <row r="220" spans="1:10" ht="15" customHeight="1">
      <c r="A220" s="75" t="s">
        <v>160</v>
      </c>
      <c r="B220" s="109">
        <v>3100</v>
      </c>
      <c r="C220" s="83"/>
      <c r="D220" s="109"/>
      <c r="E220" s="66">
        <v>93210</v>
      </c>
      <c r="F220" s="109">
        <f>F221*F222</f>
        <v>12000</v>
      </c>
      <c r="G220" s="109"/>
      <c r="H220" s="117">
        <f t="shared" si="9"/>
        <v>108310</v>
      </c>
      <c r="I220" s="73">
        <v>158892</v>
      </c>
      <c r="J220" s="136">
        <f>(H220-I220)/I220</f>
        <v>-0.3183420184779599</v>
      </c>
    </row>
    <row r="221" spans="1:10" ht="15" customHeight="1">
      <c r="A221" s="75" t="s">
        <v>207</v>
      </c>
      <c r="B221" s="143">
        <v>0.4</v>
      </c>
      <c r="C221" s="68"/>
      <c r="D221" s="109"/>
      <c r="E221" s="66">
        <v>5</v>
      </c>
      <c r="F221" s="109">
        <v>1</v>
      </c>
      <c r="G221" s="109"/>
      <c r="H221" s="117">
        <f t="shared" si="9"/>
        <v>6.4</v>
      </c>
      <c r="I221" s="73">
        <v>7</v>
      </c>
      <c r="J221" s="136">
        <f>(H221-I221)/I221</f>
        <v>-0.08571428571428566</v>
      </c>
    </row>
    <row r="222" spans="1:10" ht="15" customHeight="1">
      <c r="A222" s="75" t="s">
        <v>163</v>
      </c>
      <c r="B222" s="109">
        <v>7750</v>
      </c>
      <c r="C222" s="66"/>
      <c r="D222" s="109"/>
      <c r="E222" s="66">
        <f>E220/E221</f>
        <v>18642</v>
      </c>
      <c r="F222" s="109">
        <v>12000</v>
      </c>
      <c r="G222" s="109"/>
      <c r="H222" s="117">
        <f>H220/H221</f>
        <v>16923.4375</v>
      </c>
      <c r="I222" s="117">
        <f>I220/I221</f>
        <v>22698.85714285714</v>
      </c>
      <c r="J222" s="136">
        <f>(H222-I222)/I222</f>
        <v>-0.25443658271026853</v>
      </c>
    </row>
    <row r="223" spans="1:10" ht="15" customHeight="1">
      <c r="A223" s="75"/>
      <c r="B223" s="52"/>
      <c r="C223" s="66"/>
      <c r="D223" s="66"/>
      <c r="E223" s="66"/>
      <c r="F223" s="66"/>
      <c r="G223" s="66"/>
      <c r="H223" s="117"/>
      <c r="I223" s="73"/>
      <c r="J223" s="136"/>
    </row>
    <row r="224" spans="1:10" ht="15" customHeight="1">
      <c r="A224" s="144" t="s">
        <v>144</v>
      </c>
      <c r="B224" s="52"/>
      <c r="C224" s="66"/>
      <c r="D224" s="66"/>
      <c r="E224" s="66"/>
      <c r="F224" s="66"/>
      <c r="G224" s="66"/>
      <c r="H224" s="117"/>
      <c r="I224" s="73"/>
      <c r="J224" s="136"/>
    </row>
    <row r="225" spans="1:10" ht="15" customHeight="1">
      <c r="A225" s="75" t="s">
        <v>183</v>
      </c>
      <c r="B225" s="109"/>
      <c r="C225" s="55"/>
      <c r="D225" s="109"/>
      <c r="E225" s="66"/>
      <c r="F225" s="109"/>
      <c r="G225" s="66">
        <v>30000</v>
      </c>
      <c r="H225" s="117">
        <f t="shared" si="9"/>
        <v>30000</v>
      </c>
      <c r="I225" s="73">
        <v>285800</v>
      </c>
      <c r="J225" s="136">
        <f>(H225-I225)/I225</f>
        <v>-0.8950314905528342</v>
      </c>
    </row>
    <row r="226" spans="1:10" ht="15" customHeight="1">
      <c r="A226" s="75" t="s">
        <v>207</v>
      </c>
      <c r="B226" s="109"/>
      <c r="C226" s="66"/>
      <c r="D226" s="109"/>
      <c r="E226" s="68">
        <v>0</v>
      </c>
      <c r="F226" s="109"/>
      <c r="G226" s="66">
        <v>15</v>
      </c>
      <c r="H226" s="117">
        <f t="shared" si="9"/>
        <v>15</v>
      </c>
      <c r="I226" s="73">
        <v>38</v>
      </c>
      <c r="J226" s="136">
        <f>(H226-I226)/I226</f>
        <v>-0.6052631578947368</v>
      </c>
    </row>
    <row r="227" spans="1:10" ht="15" customHeight="1">
      <c r="A227" s="75" t="s">
        <v>182</v>
      </c>
      <c r="B227" s="109"/>
      <c r="C227" s="66"/>
      <c r="D227" s="109"/>
      <c r="E227" s="66">
        <v>0</v>
      </c>
      <c r="F227" s="109"/>
      <c r="G227" s="66">
        <f>G225/G226</f>
        <v>2000</v>
      </c>
      <c r="H227" s="117">
        <f>H225/H226</f>
        <v>2000</v>
      </c>
      <c r="I227" s="117">
        <f>I225/I226</f>
        <v>7521.0526315789475</v>
      </c>
      <c r="J227" s="136">
        <f>(H227-I227)/I227</f>
        <v>-0.7340797760671799</v>
      </c>
    </row>
    <row r="228" spans="1:10" ht="15" customHeight="1">
      <c r="A228" s="75"/>
      <c r="B228" s="52"/>
      <c r="C228" s="66"/>
      <c r="D228" s="66"/>
      <c r="E228" s="66"/>
      <c r="F228" s="66"/>
      <c r="G228" s="66"/>
      <c r="H228" s="117"/>
      <c r="I228" s="73"/>
      <c r="J228" s="136"/>
    </row>
    <row r="229" spans="1:10" s="33" customFormat="1" ht="15" customHeight="1">
      <c r="A229" s="77" t="s">
        <v>48</v>
      </c>
      <c r="B229" s="58"/>
      <c r="C229" s="58"/>
      <c r="D229" s="52"/>
      <c r="E229" s="69"/>
      <c r="F229" s="52"/>
      <c r="G229" s="52"/>
      <c r="H229" s="118"/>
      <c r="I229" s="127"/>
      <c r="J229" s="151"/>
    </row>
    <row r="230" spans="1:10" s="29" customFormat="1" ht="15" customHeight="1">
      <c r="A230" s="62" t="s">
        <v>3</v>
      </c>
      <c r="B230" s="61"/>
      <c r="C230" s="61"/>
      <c r="D230" s="50"/>
      <c r="E230" s="50"/>
      <c r="F230" s="50"/>
      <c r="G230" s="50"/>
      <c r="H230" s="119"/>
      <c r="I230" s="60"/>
      <c r="J230" s="152"/>
    </row>
    <row r="231" spans="1:10" ht="15" customHeight="1">
      <c r="A231" s="75"/>
      <c r="B231" s="52"/>
      <c r="C231" s="52"/>
      <c r="D231" s="52"/>
      <c r="E231" s="52"/>
      <c r="F231" s="52"/>
      <c r="G231" s="52"/>
      <c r="H231" s="117"/>
      <c r="I231" s="73"/>
      <c r="J231" s="136"/>
    </row>
    <row r="232" spans="1:10" ht="15" customHeight="1">
      <c r="A232" s="102" t="s">
        <v>49</v>
      </c>
      <c r="B232" s="66"/>
      <c r="C232" s="54"/>
      <c r="D232" s="64"/>
      <c r="E232" s="54"/>
      <c r="F232" s="64"/>
      <c r="G232" s="64"/>
      <c r="H232" s="117"/>
      <c r="I232" s="73"/>
      <c r="J232" s="136"/>
    </row>
    <row r="233" spans="1:10" ht="15" customHeight="1">
      <c r="A233" s="75" t="s">
        <v>160</v>
      </c>
      <c r="B233" s="109">
        <v>1000</v>
      </c>
      <c r="C233" s="66">
        <v>2100</v>
      </c>
      <c r="D233" s="66">
        <v>18750</v>
      </c>
      <c r="E233" s="66">
        <v>56700</v>
      </c>
      <c r="F233" s="66">
        <f>F234*F235</f>
        <v>2520000</v>
      </c>
      <c r="G233" s="66">
        <v>25800</v>
      </c>
      <c r="H233" s="117">
        <f>SUM(B233:G233)</f>
        <v>2624350</v>
      </c>
      <c r="I233" s="73">
        <v>2706130</v>
      </c>
      <c r="J233" s="136">
        <f>(H233-I233)/I233</f>
        <v>-0.030220277665891884</v>
      </c>
    </row>
    <row r="234" spans="1:10" ht="15" customHeight="1">
      <c r="A234" s="75" t="s">
        <v>207</v>
      </c>
      <c r="B234" s="179">
        <v>0.2</v>
      </c>
      <c r="C234" s="56">
        <v>0.5</v>
      </c>
      <c r="D234" s="68">
        <v>3.8</v>
      </c>
      <c r="E234" s="56">
        <v>9</v>
      </c>
      <c r="F234" s="66">
        <v>140</v>
      </c>
      <c r="G234" s="66">
        <v>22</v>
      </c>
      <c r="H234" s="117">
        <f>SUM(B234:G234)</f>
        <v>175.5</v>
      </c>
      <c r="I234" s="73">
        <v>205</v>
      </c>
      <c r="J234" s="136">
        <f>(H234-I234)/I234</f>
        <v>-0.14390243902439023</v>
      </c>
    </row>
    <row r="235" spans="1:10" ht="15" customHeight="1">
      <c r="A235" s="75" t="s">
        <v>163</v>
      </c>
      <c r="B235" s="109">
        <v>5000</v>
      </c>
      <c r="C235" s="66">
        <f>C233/C234</f>
        <v>4200</v>
      </c>
      <c r="D235" s="66">
        <f>D233/D234</f>
        <v>4934.21052631579</v>
      </c>
      <c r="E235" s="66">
        <f>E233/E234</f>
        <v>6300</v>
      </c>
      <c r="F235" s="66">
        <v>18000</v>
      </c>
      <c r="G235" s="66">
        <f>G233/G234</f>
        <v>1172.7272727272727</v>
      </c>
      <c r="H235" s="117">
        <f>H233/H234</f>
        <v>14953.561253561253</v>
      </c>
      <c r="I235" s="117">
        <f>I233/I234</f>
        <v>13200.634146341463</v>
      </c>
      <c r="J235" s="136">
        <f>(H235-I235)/I235</f>
        <v>0.132791128652377</v>
      </c>
    </row>
    <row r="236" spans="1:10" ht="15" customHeight="1">
      <c r="A236" s="75"/>
      <c r="B236" s="66"/>
      <c r="C236" s="66"/>
      <c r="D236" s="66"/>
      <c r="E236" s="66"/>
      <c r="F236" s="66"/>
      <c r="G236" s="66"/>
      <c r="H236" s="117"/>
      <c r="I236" s="73"/>
      <c r="J236" s="136"/>
    </row>
    <row r="237" spans="1:10" ht="15" customHeight="1">
      <c r="A237" s="49" t="s">
        <v>121</v>
      </c>
      <c r="B237" s="64"/>
      <c r="C237" s="64"/>
      <c r="D237" s="64"/>
      <c r="E237" s="64"/>
      <c r="F237" s="63"/>
      <c r="G237" s="64"/>
      <c r="H237" s="117"/>
      <c r="I237" s="73"/>
      <c r="J237" s="154"/>
    </row>
    <row r="238" spans="1:10" ht="15" customHeight="1">
      <c r="A238" s="75" t="s">
        <v>160</v>
      </c>
      <c r="B238" s="55">
        <v>213900</v>
      </c>
      <c r="C238" s="55"/>
      <c r="D238" s="55">
        <v>40500</v>
      </c>
      <c r="E238" s="55">
        <v>201960</v>
      </c>
      <c r="F238" s="55">
        <f>F239*F240</f>
        <v>96000</v>
      </c>
      <c r="G238" s="55">
        <v>28800</v>
      </c>
      <c r="H238" s="117">
        <f>SUM(B238:G238)</f>
        <v>581160</v>
      </c>
      <c r="I238" s="73">
        <v>1034737</v>
      </c>
      <c r="J238" s="136">
        <f>(H238-I238)/I238</f>
        <v>-0.43835003483977086</v>
      </c>
    </row>
    <row r="239" spans="1:10" ht="15" customHeight="1">
      <c r="A239" s="75" t="s">
        <v>207</v>
      </c>
      <c r="B239" s="66">
        <v>90</v>
      </c>
      <c r="C239" s="66"/>
      <c r="D239" s="67">
        <v>4.5</v>
      </c>
      <c r="E239" s="66">
        <v>34</v>
      </c>
      <c r="F239" s="66">
        <v>8</v>
      </c>
      <c r="G239" s="67">
        <v>18</v>
      </c>
      <c r="H239" s="117">
        <f>SUM(B239:G239)</f>
        <v>154.5</v>
      </c>
      <c r="I239" s="73">
        <v>223</v>
      </c>
      <c r="J239" s="136">
        <f>(H239-I239)/I239</f>
        <v>-0.3071748878923767</v>
      </c>
    </row>
    <row r="240" spans="1:10" ht="15" customHeight="1">
      <c r="A240" s="75" t="s">
        <v>163</v>
      </c>
      <c r="B240" s="66">
        <v>2377</v>
      </c>
      <c r="C240" s="66"/>
      <c r="D240" s="66">
        <f>D238/D239</f>
        <v>9000</v>
      </c>
      <c r="E240" s="66">
        <f>E238/E239</f>
        <v>5940</v>
      </c>
      <c r="F240" s="66">
        <v>12000</v>
      </c>
      <c r="G240" s="66">
        <f>G238/G239</f>
        <v>1600</v>
      </c>
      <c r="H240" s="117">
        <f>H238/H239</f>
        <v>3761.5533980582522</v>
      </c>
      <c r="I240" s="117">
        <f>I238/I239</f>
        <v>4640.076233183857</v>
      </c>
      <c r="J240" s="136">
        <f>(H240-I240)/I240</f>
        <v>-0.18933370724445905</v>
      </c>
    </row>
    <row r="241" spans="1:10" ht="15" customHeight="1">
      <c r="A241" s="75"/>
      <c r="B241" s="66"/>
      <c r="C241" s="66"/>
      <c r="D241" s="66"/>
      <c r="E241" s="66"/>
      <c r="F241" s="66"/>
      <c r="G241" s="66"/>
      <c r="H241" s="117"/>
      <c r="I241" s="73"/>
      <c r="J241" s="136"/>
    </row>
    <row r="242" spans="1:10" ht="15" customHeight="1">
      <c r="A242" s="81"/>
      <c r="B242" s="55"/>
      <c r="C242" s="55"/>
      <c r="D242" s="66"/>
      <c r="E242" s="66"/>
      <c r="F242" s="64"/>
      <c r="G242" s="64"/>
      <c r="H242" s="117"/>
      <c r="I242" s="73"/>
      <c r="J242" s="136"/>
    </row>
    <row r="243" spans="1:10" ht="15" customHeight="1">
      <c r="A243" s="81" t="s">
        <v>192</v>
      </c>
      <c r="B243" s="55"/>
      <c r="C243" s="55"/>
      <c r="D243" s="66"/>
      <c r="E243" s="66"/>
      <c r="F243" s="64"/>
      <c r="G243" s="64"/>
      <c r="H243" s="117"/>
      <c r="I243" s="73"/>
      <c r="J243" s="136"/>
    </row>
    <row r="244" spans="1:10" ht="15" customHeight="1">
      <c r="A244" s="75" t="s">
        <v>160</v>
      </c>
      <c r="B244" s="109">
        <v>600</v>
      </c>
      <c r="C244" s="55"/>
      <c r="D244" s="109"/>
      <c r="E244" s="109">
        <v>4500</v>
      </c>
      <c r="F244" s="55">
        <f>F245*F246</f>
        <v>144000</v>
      </c>
      <c r="G244" s="109">
        <v>36000</v>
      </c>
      <c r="H244" s="117">
        <f>SUM(B244:G244)</f>
        <v>185100</v>
      </c>
      <c r="I244" s="73">
        <v>138000</v>
      </c>
      <c r="J244" s="136">
        <f>(H244-I244)/I244</f>
        <v>0.34130434782608693</v>
      </c>
    </row>
    <row r="245" spans="1:10" ht="15" customHeight="1">
      <c r="A245" s="75" t="s">
        <v>207</v>
      </c>
      <c r="B245" s="109"/>
      <c r="C245" s="55"/>
      <c r="D245" s="109"/>
      <c r="E245" s="110">
        <v>1</v>
      </c>
      <c r="F245" s="66">
        <v>12</v>
      </c>
      <c r="G245" s="109">
        <v>3</v>
      </c>
      <c r="H245" s="117">
        <f>SUM(B245:G245)</f>
        <v>16</v>
      </c>
      <c r="I245" s="73">
        <v>16</v>
      </c>
      <c r="J245" s="136">
        <f>(H245-I245)/I245</f>
        <v>0</v>
      </c>
    </row>
    <row r="246" spans="1:10" ht="15" customHeight="1">
      <c r="A246" s="75" t="s">
        <v>163</v>
      </c>
      <c r="B246" s="109"/>
      <c r="C246" s="55"/>
      <c r="D246" s="109"/>
      <c r="E246" s="109">
        <v>4500</v>
      </c>
      <c r="F246" s="66">
        <v>12000</v>
      </c>
      <c r="G246" s="109">
        <f>G244/G245</f>
        <v>12000</v>
      </c>
      <c r="H246" s="109">
        <f>H244/H245</f>
        <v>11568.75</v>
      </c>
      <c r="I246" s="109">
        <f>I244/I245</f>
        <v>8625</v>
      </c>
      <c r="J246" s="136">
        <f>(H246-I246)/I246</f>
        <v>0.34130434782608693</v>
      </c>
    </row>
    <row r="247" spans="1:10" ht="15" customHeight="1">
      <c r="A247" s="75"/>
      <c r="B247" s="66"/>
      <c r="C247" s="66"/>
      <c r="D247" s="66"/>
      <c r="E247" s="66"/>
      <c r="F247" s="66"/>
      <c r="G247" s="66"/>
      <c r="H247" s="117"/>
      <c r="I247" s="73"/>
      <c r="J247" s="136"/>
    </row>
    <row r="248" spans="1:10" ht="15" customHeight="1">
      <c r="A248" s="85" t="s">
        <v>147</v>
      </c>
      <c r="B248" s="72"/>
      <c r="C248" s="72"/>
      <c r="D248" s="66"/>
      <c r="E248" s="66"/>
      <c r="F248" s="66"/>
      <c r="G248" s="66"/>
      <c r="H248" s="117"/>
      <c r="I248" s="73"/>
      <c r="J248" s="136"/>
    </row>
    <row r="249" spans="1:10" ht="15" customHeight="1">
      <c r="A249" s="103" t="s">
        <v>160</v>
      </c>
      <c r="B249" s="72">
        <v>2500</v>
      </c>
      <c r="C249" s="72"/>
      <c r="D249" s="109"/>
      <c r="E249" s="66">
        <v>49000</v>
      </c>
      <c r="F249" s="109"/>
      <c r="G249" s="109"/>
      <c r="H249" s="117">
        <f>SUM(B249:G249)</f>
        <v>51500</v>
      </c>
      <c r="I249" s="73">
        <v>68200</v>
      </c>
      <c r="J249" s="136">
        <f>(H249-I249)/I249</f>
        <v>-0.24486803519061584</v>
      </c>
    </row>
    <row r="250" spans="1:10" ht="15" customHeight="1">
      <c r="A250" s="75" t="s">
        <v>207</v>
      </c>
      <c r="B250" s="90">
        <v>0.25</v>
      </c>
      <c r="C250" s="72"/>
      <c r="D250" s="109"/>
      <c r="E250" s="66">
        <v>7</v>
      </c>
      <c r="F250" s="109"/>
      <c r="G250" s="109"/>
      <c r="H250" s="117">
        <f>SUM(B250:G250)</f>
        <v>7.25</v>
      </c>
      <c r="I250" s="73">
        <v>16</v>
      </c>
      <c r="J250" s="136">
        <f>(H250-I250)/I250</f>
        <v>-0.546875</v>
      </c>
    </row>
    <row r="251" spans="1:10" ht="15" customHeight="1">
      <c r="A251" s="75" t="s">
        <v>163</v>
      </c>
      <c r="B251" s="72">
        <v>10000</v>
      </c>
      <c r="C251" s="72"/>
      <c r="D251" s="109"/>
      <c r="E251" s="66">
        <f>E249/E250</f>
        <v>7000</v>
      </c>
      <c r="F251" s="109"/>
      <c r="G251" s="109"/>
      <c r="H251" s="117">
        <f>H249/H250</f>
        <v>7103.448275862069</v>
      </c>
      <c r="I251" s="117">
        <f>I249/I250</f>
        <v>4262.5</v>
      </c>
      <c r="J251" s="136">
        <f>(H251-I251)/I251</f>
        <v>0.6664981292345029</v>
      </c>
    </row>
    <row r="252" spans="1:10" ht="15" customHeight="1">
      <c r="A252" s="84"/>
      <c r="B252" s="72"/>
      <c r="C252" s="72"/>
      <c r="D252" s="91"/>
      <c r="E252" s="66"/>
      <c r="F252" s="66"/>
      <c r="G252" s="66"/>
      <c r="H252" s="117"/>
      <c r="I252" s="73"/>
      <c r="J252" s="136"/>
    </row>
    <row r="253" spans="1:10" ht="15" customHeight="1">
      <c r="A253" s="49" t="s">
        <v>50</v>
      </c>
      <c r="B253" s="64"/>
      <c r="C253" s="64"/>
      <c r="D253" s="64"/>
      <c r="E253" s="64"/>
      <c r="F253" s="64"/>
      <c r="G253" s="64"/>
      <c r="H253" s="117"/>
      <c r="I253" s="73"/>
      <c r="J253" s="136"/>
    </row>
    <row r="254" spans="1:10" ht="15" customHeight="1">
      <c r="A254" s="75" t="s">
        <v>160</v>
      </c>
      <c r="B254" s="55">
        <v>118000</v>
      </c>
      <c r="C254" s="55"/>
      <c r="D254" s="55"/>
      <c r="E254" s="95">
        <v>52000</v>
      </c>
      <c r="F254" s="55">
        <f>F255*F256</f>
        <v>36000</v>
      </c>
      <c r="G254" s="95">
        <v>10800</v>
      </c>
      <c r="H254" s="117">
        <f aca="true" t="shared" si="10" ref="H254:H265">SUM(B254:G254)</f>
        <v>216800</v>
      </c>
      <c r="I254" s="73">
        <v>399800</v>
      </c>
      <c r="J254" s="136">
        <f>(H254-I254)/I254</f>
        <v>-0.4577288644322161</v>
      </c>
    </row>
    <row r="255" spans="1:10" ht="15" customHeight="1">
      <c r="A255" s="75" t="s">
        <v>207</v>
      </c>
      <c r="B255" s="67">
        <v>15</v>
      </c>
      <c r="C255" s="66"/>
      <c r="D255" s="66"/>
      <c r="E255" s="66">
        <v>8</v>
      </c>
      <c r="F255" s="67">
        <v>2</v>
      </c>
      <c r="G255" s="66">
        <v>12</v>
      </c>
      <c r="H255" s="117">
        <f t="shared" si="10"/>
        <v>37</v>
      </c>
      <c r="I255" s="73">
        <v>60</v>
      </c>
      <c r="J255" s="136">
        <f>(H255-I255)/I255</f>
        <v>-0.38333333333333336</v>
      </c>
    </row>
    <row r="256" spans="1:10" ht="15" customHeight="1">
      <c r="A256" s="75" t="s">
        <v>163</v>
      </c>
      <c r="B256" s="66">
        <v>7867</v>
      </c>
      <c r="C256" s="66"/>
      <c r="D256" s="66"/>
      <c r="E256" s="66">
        <f>E254/E255</f>
        <v>6500</v>
      </c>
      <c r="F256" s="66">
        <v>18000</v>
      </c>
      <c r="G256" s="66">
        <f>G254/G255</f>
        <v>900</v>
      </c>
      <c r="H256" s="66">
        <f>H254/H255</f>
        <v>5859.459459459459</v>
      </c>
      <c r="I256" s="66">
        <f>I254/I255</f>
        <v>6663.333333333333</v>
      </c>
      <c r="J256" s="136">
        <f>(H256-I256)/I256</f>
        <v>-0.12064140178197208</v>
      </c>
    </row>
    <row r="257" spans="1:10" ht="15" customHeight="1">
      <c r="A257" s="75"/>
      <c r="B257" s="66"/>
      <c r="C257" s="66"/>
      <c r="D257" s="66"/>
      <c r="E257" s="66"/>
      <c r="F257" s="66"/>
      <c r="G257" s="66"/>
      <c r="H257" s="117"/>
      <c r="I257" s="73"/>
      <c r="J257" s="136"/>
    </row>
    <row r="258" spans="1:10" ht="15" customHeight="1">
      <c r="A258" s="49" t="s">
        <v>51</v>
      </c>
      <c r="B258" s="66"/>
      <c r="C258" s="64"/>
      <c r="D258" s="64"/>
      <c r="E258" s="64"/>
      <c r="F258" s="64"/>
      <c r="G258" s="64"/>
      <c r="H258" s="117"/>
      <c r="I258" s="73"/>
      <c r="J258" s="136"/>
    </row>
    <row r="259" spans="1:10" ht="15" customHeight="1">
      <c r="A259" s="75" t="s">
        <v>160</v>
      </c>
      <c r="B259" s="109"/>
      <c r="C259" s="55"/>
      <c r="D259" s="55"/>
      <c r="E259" s="95">
        <v>2500</v>
      </c>
      <c r="F259" s="55">
        <f>F260*F261</f>
        <v>36000</v>
      </c>
      <c r="G259" s="55">
        <v>18000</v>
      </c>
      <c r="H259" s="117">
        <f t="shared" si="10"/>
        <v>56500</v>
      </c>
      <c r="I259" s="73">
        <v>81650</v>
      </c>
      <c r="J259" s="136">
        <f>(H259-I259)/I259</f>
        <v>-0.3080220453153705</v>
      </c>
    </row>
    <row r="260" spans="1:10" ht="15" customHeight="1">
      <c r="A260" s="75" t="s">
        <v>207</v>
      </c>
      <c r="B260" s="109"/>
      <c r="C260" s="66"/>
      <c r="D260" s="67"/>
      <c r="E260" s="67">
        <v>1</v>
      </c>
      <c r="F260" s="68">
        <v>3</v>
      </c>
      <c r="G260" s="67">
        <v>10</v>
      </c>
      <c r="H260" s="117">
        <f t="shared" si="10"/>
        <v>14</v>
      </c>
      <c r="I260" s="73">
        <v>19</v>
      </c>
      <c r="J260" s="136">
        <f>(H260-I260)/I260</f>
        <v>-0.2631578947368421</v>
      </c>
    </row>
    <row r="261" spans="1:10" ht="15" customHeight="1">
      <c r="A261" s="75" t="s">
        <v>163</v>
      </c>
      <c r="B261" s="109"/>
      <c r="C261" s="66"/>
      <c r="D261" s="66"/>
      <c r="E261" s="66">
        <f>E259/E260</f>
        <v>2500</v>
      </c>
      <c r="F261" s="66">
        <v>12000</v>
      </c>
      <c r="G261" s="66">
        <f>G259/G260</f>
        <v>1800</v>
      </c>
      <c r="H261" s="66">
        <f>H259/H260</f>
        <v>4035.714285714286</v>
      </c>
      <c r="I261" s="66">
        <f>I259/I260</f>
        <v>4297.368421052632</v>
      </c>
      <c r="J261" s="136">
        <f>(H261-I261)/I261</f>
        <v>-0.06088706149943138</v>
      </c>
    </row>
    <row r="262" spans="1:10" ht="15" customHeight="1">
      <c r="A262" s="75"/>
      <c r="B262" s="66"/>
      <c r="C262" s="66"/>
      <c r="D262" s="66"/>
      <c r="E262" s="66"/>
      <c r="F262" s="66"/>
      <c r="G262" s="66"/>
      <c r="H262" s="117"/>
      <c r="I262" s="73"/>
      <c r="J262" s="136"/>
    </row>
    <row r="263" spans="1:10" ht="15" customHeight="1">
      <c r="A263" s="49" t="s">
        <v>52</v>
      </c>
      <c r="B263" s="66"/>
      <c r="C263" s="64"/>
      <c r="D263" s="64"/>
      <c r="E263" s="64"/>
      <c r="F263" s="64"/>
      <c r="G263" s="54"/>
      <c r="H263" s="117"/>
      <c r="I263" s="73"/>
      <c r="J263" s="136"/>
    </row>
    <row r="264" spans="1:10" ht="15" customHeight="1">
      <c r="A264" s="75" t="s">
        <v>160</v>
      </c>
      <c r="B264" s="109"/>
      <c r="C264" s="109"/>
      <c r="D264" s="55"/>
      <c r="E264" s="109">
        <f>E265*E266</f>
        <v>2400</v>
      </c>
      <c r="F264" s="55">
        <f>F265*F266</f>
        <v>72000</v>
      </c>
      <c r="G264" s="55">
        <v>27000</v>
      </c>
      <c r="H264" s="117">
        <f t="shared" si="10"/>
        <v>101400</v>
      </c>
      <c r="I264" s="73">
        <v>101000</v>
      </c>
      <c r="J264" s="136">
        <f>(H264-I264)/I264</f>
        <v>0.0039603960396039604</v>
      </c>
    </row>
    <row r="265" spans="1:10" ht="15" customHeight="1">
      <c r="A265" s="75" t="s">
        <v>207</v>
      </c>
      <c r="B265" s="109"/>
      <c r="C265" s="109"/>
      <c r="D265" s="67"/>
      <c r="E265" s="169">
        <v>0.2</v>
      </c>
      <c r="F265" s="68">
        <v>6</v>
      </c>
      <c r="G265" s="78">
        <v>5.5</v>
      </c>
      <c r="H265" s="117">
        <f t="shared" si="10"/>
        <v>11.7</v>
      </c>
      <c r="I265" s="73">
        <v>17</v>
      </c>
      <c r="J265" s="136">
        <f>(H265-I265)/I265</f>
        <v>-0.311764705882353</v>
      </c>
    </row>
    <row r="266" spans="1:10" ht="15" customHeight="1">
      <c r="A266" s="75" t="s">
        <v>163</v>
      </c>
      <c r="B266" s="109"/>
      <c r="C266" s="109"/>
      <c r="D266" s="66"/>
      <c r="E266" s="109">
        <v>12000</v>
      </c>
      <c r="F266" s="66">
        <v>12000</v>
      </c>
      <c r="G266" s="66">
        <f>G264/G265</f>
        <v>4909.090909090909</v>
      </c>
      <c r="H266" s="66">
        <f>H264/H265</f>
        <v>8666.666666666668</v>
      </c>
      <c r="I266" s="66">
        <f>I264/I265</f>
        <v>5941.176470588235</v>
      </c>
      <c r="J266" s="136">
        <f>(H266-I266)/I266</f>
        <v>0.45874587458745897</v>
      </c>
    </row>
    <row r="267" spans="1:10" ht="15" customHeight="1">
      <c r="A267" s="75"/>
      <c r="B267" s="66"/>
      <c r="C267" s="66"/>
      <c r="D267" s="66"/>
      <c r="E267" s="66"/>
      <c r="F267" s="66"/>
      <c r="G267" s="66"/>
      <c r="H267" s="120"/>
      <c r="I267" s="73"/>
      <c r="J267" s="136"/>
    </row>
    <row r="268" spans="1:10" ht="15" customHeight="1">
      <c r="A268" s="75"/>
      <c r="B268" s="66"/>
      <c r="C268" s="66"/>
      <c r="D268" s="66"/>
      <c r="E268" s="66"/>
      <c r="F268" s="66"/>
      <c r="G268" s="66"/>
      <c r="H268" s="120"/>
      <c r="I268" s="73"/>
      <c r="J268" s="136"/>
    </row>
    <row r="269" spans="1:10" ht="15" customHeight="1">
      <c r="A269" s="75"/>
      <c r="B269" s="66"/>
      <c r="C269" s="66"/>
      <c r="D269" s="66"/>
      <c r="E269" s="66"/>
      <c r="F269" s="66"/>
      <c r="G269" s="66"/>
      <c r="H269" s="120"/>
      <c r="I269" s="73"/>
      <c r="J269" s="136"/>
    </row>
    <row r="270" spans="1:10" s="33" customFormat="1" ht="15" customHeight="1">
      <c r="A270" s="77" t="s">
        <v>53</v>
      </c>
      <c r="B270" s="58"/>
      <c r="C270" s="58"/>
      <c r="D270" s="52"/>
      <c r="E270" s="55"/>
      <c r="F270" s="52"/>
      <c r="G270" s="52"/>
      <c r="H270" s="113" t="s">
        <v>126</v>
      </c>
      <c r="I270" s="125" t="s">
        <v>126</v>
      </c>
      <c r="J270" s="149"/>
    </row>
    <row r="271" spans="1:10" s="29" customFormat="1" ht="15" customHeight="1">
      <c r="A271" s="62" t="s">
        <v>3</v>
      </c>
      <c r="B271" s="176" t="s">
        <v>4</v>
      </c>
      <c r="C271" s="176" t="s">
        <v>5</v>
      </c>
      <c r="D271" s="176" t="s">
        <v>6</v>
      </c>
      <c r="E271" s="176" t="s">
        <v>7</v>
      </c>
      <c r="F271" s="176" t="s">
        <v>8</v>
      </c>
      <c r="G271" s="176" t="s">
        <v>9</v>
      </c>
      <c r="H271" s="114">
        <v>2004</v>
      </c>
      <c r="I271" s="131">
        <v>2003</v>
      </c>
      <c r="J271" s="150" t="s">
        <v>194</v>
      </c>
    </row>
    <row r="272" spans="1:10" s="29" customFormat="1" ht="15" customHeight="1">
      <c r="A272" s="62"/>
      <c r="B272" s="61"/>
      <c r="C272" s="61"/>
      <c r="D272" s="50"/>
      <c r="E272" s="50"/>
      <c r="F272" s="50"/>
      <c r="G272" s="50"/>
      <c r="H272" s="119"/>
      <c r="I272" s="60"/>
      <c r="J272" s="152"/>
    </row>
    <row r="273" spans="1:10" s="164" customFormat="1" ht="15" customHeight="1">
      <c r="A273" s="158" t="s">
        <v>202</v>
      </c>
      <c r="B273" s="159"/>
      <c r="C273" s="159"/>
      <c r="D273" s="160"/>
      <c r="E273" s="160"/>
      <c r="F273" s="160"/>
      <c r="G273" s="160"/>
      <c r="H273" s="161"/>
      <c r="I273" s="162"/>
      <c r="J273" s="163"/>
    </row>
    <row r="274" spans="1:10" s="29" customFormat="1" ht="15" customHeight="1">
      <c r="A274" s="76" t="s">
        <v>203</v>
      </c>
      <c r="B274" s="61"/>
      <c r="C274" s="61"/>
      <c r="D274" s="50"/>
      <c r="E274" s="50"/>
      <c r="F274" s="50">
        <v>5226590</v>
      </c>
      <c r="G274" s="50"/>
      <c r="H274" s="119">
        <f>SUM(B274:G274)</f>
        <v>5226590</v>
      </c>
      <c r="I274" s="60">
        <v>4248610</v>
      </c>
      <c r="J274" s="136">
        <f>(H274-I274)/I274</f>
        <v>0.23018822626694377</v>
      </c>
    </row>
    <row r="275" spans="1:10" s="29" customFormat="1" ht="15" customHeight="1">
      <c r="A275" s="76" t="s">
        <v>204</v>
      </c>
      <c r="B275" s="61"/>
      <c r="C275" s="61"/>
      <c r="D275" s="50"/>
      <c r="E275" s="50"/>
      <c r="F275" s="50">
        <v>1541877</v>
      </c>
      <c r="G275" s="50"/>
      <c r="H275" s="119">
        <f aca="true" t="shared" si="11" ref="H275:H283">SUM(B275:G275)</f>
        <v>1541877</v>
      </c>
      <c r="I275" s="60">
        <v>1088918</v>
      </c>
      <c r="J275" s="136">
        <f>(H275-I275)/I275</f>
        <v>0.415971634227738</v>
      </c>
    </row>
    <row r="276" spans="1:10" ht="15" customHeight="1">
      <c r="A276" s="49" t="s">
        <v>169</v>
      </c>
      <c r="B276" s="52"/>
      <c r="C276" s="52"/>
      <c r="D276" s="52"/>
      <c r="E276" s="52"/>
      <c r="F276" s="52"/>
      <c r="G276" s="52"/>
      <c r="H276" s="119"/>
      <c r="I276" s="73"/>
      <c r="J276" s="136"/>
    </row>
    <row r="277" spans="1:10" ht="15" customHeight="1">
      <c r="A277" s="76" t="s">
        <v>108</v>
      </c>
      <c r="B277" s="55"/>
      <c r="C277" s="66"/>
      <c r="D277" s="55"/>
      <c r="E277" s="55"/>
      <c r="F277" s="55"/>
      <c r="G277" s="55"/>
      <c r="H277" s="119"/>
      <c r="I277" s="73"/>
      <c r="J277" s="136"/>
    </row>
    <row r="278" spans="1:10" ht="15" customHeight="1">
      <c r="A278" s="75" t="s">
        <v>54</v>
      </c>
      <c r="B278" s="109"/>
      <c r="C278" s="109"/>
      <c r="D278" s="109"/>
      <c r="E278" s="109"/>
      <c r="F278" s="66">
        <v>4946717</v>
      </c>
      <c r="G278" s="109"/>
      <c r="H278" s="119">
        <f t="shared" si="11"/>
        <v>4946717</v>
      </c>
      <c r="I278" s="73">
        <v>4046295</v>
      </c>
      <c r="J278" s="136">
        <f>(H278-I278)/I278</f>
        <v>0.22252999348786975</v>
      </c>
    </row>
    <row r="279" spans="1:10" ht="15" customHeight="1">
      <c r="A279" s="75" t="s">
        <v>19</v>
      </c>
      <c r="B279" s="109" t="s">
        <v>190</v>
      </c>
      <c r="C279" s="109" t="s">
        <v>190</v>
      </c>
      <c r="D279" s="109" t="s">
        <v>190</v>
      </c>
      <c r="E279" s="109" t="s">
        <v>190</v>
      </c>
      <c r="F279" s="66">
        <v>31724</v>
      </c>
      <c r="G279" s="109" t="s">
        <v>190</v>
      </c>
      <c r="H279" s="119">
        <f t="shared" si="11"/>
        <v>31724</v>
      </c>
      <c r="I279" s="73">
        <v>31724</v>
      </c>
      <c r="J279" s="136">
        <f>(H279-I279)/I279</f>
        <v>0</v>
      </c>
    </row>
    <row r="280" spans="1:10" ht="15" customHeight="1">
      <c r="A280" s="75" t="s">
        <v>107</v>
      </c>
      <c r="B280" s="66"/>
      <c r="C280" s="64"/>
      <c r="D280" s="66"/>
      <c r="E280" s="64"/>
      <c r="F280" s="66"/>
      <c r="G280" s="66"/>
      <c r="H280" s="119"/>
      <c r="I280" s="73"/>
      <c r="J280" s="136"/>
    </row>
    <row r="281" spans="1:10" ht="15" customHeight="1">
      <c r="A281" s="76" t="s">
        <v>109</v>
      </c>
      <c r="B281" s="55"/>
      <c r="C281" s="55"/>
      <c r="D281" s="55"/>
      <c r="E281" s="55"/>
      <c r="F281" s="55"/>
      <c r="G281" s="55"/>
      <c r="H281" s="119"/>
      <c r="I281" s="73"/>
      <c r="J281" s="136"/>
    </row>
    <row r="282" spans="1:10" ht="15" customHeight="1">
      <c r="A282" s="75" t="s">
        <v>55</v>
      </c>
      <c r="B282" s="109" t="s">
        <v>190</v>
      </c>
      <c r="C282" s="109" t="s">
        <v>190</v>
      </c>
      <c r="D282" s="109" t="s">
        <v>190</v>
      </c>
      <c r="E282" s="109"/>
      <c r="F282" s="66">
        <v>1478788</v>
      </c>
      <c r="G282" s="109"/>
      <c r="H282" s="119">
        <f t="shared" si="11"/>
        <v>1478788</v>
      </c>
      <c r="I282" s="73">
        <v>1078137</v>
      </c>
      <c r="J282" s="136">
        <f>(H282-I282)/I282</f>
        <v>0.3716141826131558</v>
      </c>
    </row>
    <row r="283" spans="1:10" ht="15" customHeight="1">
      <c r="A283" s="75" t="s">
        <v>28</v>
      </c>
      <c r="B283" s="109" t="s">
        <v>190</v>
      </c>
      <c r="C283" s="109" t="s">
        <v>190</v>
      </c>
      <c r="D283" s="109" t="s">
        <v>190</v>
      </c>
      <c r="E283" s="109" t="s">
        <v>190</v>
      </c>
      <c r="F283" s="66">
        <v>4645</v>
      </c>
      <c r="G283" s="109" t="s">
        <v>190</v>
      </c>
      <c r="H283" s="119">
        <f t="shared" si="11"/>
        <v>4645</v>
      </c>
      <c r="I283" s="73">
        <v>4645</v>
      </c>
      <c r="J283" s="136">
        <f>(H283-I283)/I283</f>
        <v>0</v>
      </c>
    </row>
    <row r="284" spans="1:10" ht="15" customHeight="1">
      <c r="A284" s="75" t="s">
        <v>110</v>
      </c>
      <c r="B284" s="66"/>
      <c r="C284" s="66"/>
      <c r="D284" s="66"/>
      <c r="E284" s="66"/>
      <c r="F284" s="66"/>
      <c r="G284" s="66"/>
      <c r="H284" s="121"/>
      <c r="I284" s="73"/>
      <c r="J284" s="136"/>
    </row>
    <row r="285" spans="1:10" ht="15" customHeight="1">
      <c r="A285" s="49" t="s">
        <v>171</v>
      </c>
      <c r="B285" s="66"/>
      <c r="C285" s="66"/>
      <c r="D285" s="66"/>
      <c r="E285" s="66"/>
      <c r="F285" s="66"/>
      <c r="G285" s="66"/>
      <c r="H285" s="121"/>
      <c r="I285" s="73"/>
      <c r="J285" s="136"/>
    </row>
    <row r="286" spans="1:10" ht="15" customHeight="1">
      <c r="A286" s="75" t="s">
        <v>152</v>
      </c>
      <c r="B286" s="66"/>
      <c r="C286" s="66"/>
      <c r="D286" s="66"/>
      <c r="E286" s="66"/>
      <c r="F286" s="66">
        <v>279873</v>
      </c>
      <c r="G286" s="66"/>
      <c r="H286" s="119">
        <f>SUM(B286:G286)</f>
        <v>279873</v>
      </c>
      <c r="I286" s="73">
        <v>202315</v>
      </c>
      <c r="J286" s="136">
        <f>(H286-I286)/I286</f>
        <v>0.38335269258334775</v>
      </c>
    </row>
    <row r="287" spans="1:10" ht="15" customHeight="1">
      <c r="A287" s="75" t="s">
        <v>153</v>
      </c>
      <c r="B287" s="66"/>
      <c r="C287" s="66"/>
      <c r="D287" s="66"/>
      <c r="E287" s="66"/>
      <c r="F287" s="66">
        <v>63089</v>
      </c>
      <c r="G287" s="66"/>
      <c r="H287" s="119">
        <f>SUM(B287:G287)</f>
        <v>63089</v>
      </c>
      <c r="I287" s="73">
        <v>10781</v>
      </c>
      <c r="J287" s="136">
        <f>(H287-I287)/I287</f>
        <v>4.851869028847045</v>
      </c>
    </row>
    <row r="288" spans="1:10" ht="15" customHeight="1">
      <c r="A288" s="75"/>
      <c r="B288" s="66"/>
      <c r="C288" s="66"/>
      <c r="D288" s="66"/>
      <c r="E288" s="66"/>
      <c r="F288" s="66"/>
      <c r="G288" s="66"/>
      <c r="H288" s="119"/>
      <c r="I288" s="73"/>
      <c r="J288" s="136"/>
    </row>
    <row r="289" spans="1:10" ht="15" customHeight="1">
      <c r="A289" s="74" t="s">
        <v>162</v>
      </c>
      <c r="B289" s="66"/>
      <c r="C289" s="66"/>
      <c r="D289" s="66"/>
      <c r="E289" s="66"/>
      <c r="F289" s="66">
        <v>278400</v>
      </c>
      <c r="G289" s="66"/>
      <c r="H289" s="119">
        <f>SUM(B289:G289)</f>
        <v>278400</v>
      </c>
      <c r="I289" s="73">
        <v>712225</v>
      </c>
      <c r="J289" s="136">
        <f>(H289-I289)/I289</f>
        <v>-0.6091122889536312</v>
      </c>
    </row>
    <row r="290" spans="1:10" ht="15" customHeight="1">
      <c r="A290" s="81" t="s">
        <v>157</v>
      </c>
      <c r="B290" s="66"/>
      <c r="C290" s="66"/>
      <c r="D290" s="66"/>
      <c r="E290" s="66"/>
      <c r="F290" s="66">
        <v>158400</v>
      </c>
      <c r="G290" s="66"/>
      <c r="H290" s="119">
        <f>SUM(B290:G290)</f>
        <v>158400</v>
      </c>
      <c r="I290" s="73">
        <v>274725</v>
      </c>
      <c r="J290" s="136">
        <f>(H290-I290)/I290</f>
        <v>-0.42342342342342343</v>
      </c>
    </row>
    <row r="291" spans="1:10" ht="15" customHeight="1">
      <c r="A291" s="81" t="s">
        <v>172</v>
      </c>
      <c r="B291" s="66"/>
      <c r="C291" s="66"/>
      <c r="D291" s="66"/>
      <c r="E291" s="66"/>
      <c r="F291" s="66"/>
      <c r="G291" s="66"/>
      <c r="H291" s="119"/>
      <c r="I291" s="73"/>
      <c r="J291" s="136"/>
    </row>
    <row r="292" spans="1:10" ht="15" customHeight="1">
      <c r="A292" s="75" t="s">
        <v>158</v>
      </c>
      <c r="B292" s="66"/>
      <c r="C292" s="66"/>
      <c r="D292" s="66"/>
      <c r="E292" s="66"/>
      <c r="F292" s="66">
        <v>120000</v>
      </c>
      <c r="G292" s="66"/>
      <c r="H292" s="119">
        <f>SUM(B292:G292)</f>
        <v>120000</v>
      </c>
      <c r="I292" s="73">
        <v>437500</v>
      </c>
      <c r="J292" s="136">
        <f>(H292-I292)/I292</f>
        <v>-0.7257142857142858</v>
      </c>
    </row>
    <row r="293" spans="1:10" ht="15" customHeight="1">
      <c r="A293" s="75" t="s">
        <v>103</v>
      </c>
      <c r="B293" s="66"/>
      <c r="C293" s="66"/>
      <c r="D293" s="66"/>
      <c r="E293" s="66"/>
      <c r="F293" s="66">
        <v>51</v>
      </c>
      <c r="G293" s="66"/>
      <c r="H293" s="119">
        <f>SUM(B293:G293)</f>
        <v>51</v>
      </c>
      <c r="I293" s="73">
        <v>41</v>
      </c>
      <c r="J293" s="136">
        <f>(H293-I293)/I293</f>
        <v>0.24390243902439024</v>
      </c>
    </row>
    <row r="294" spans="1:10" ht="15" customHeight="1">
      <c r="A294" s="75" t="s">
        <v>163</v>
      </c>
      <c r="B294" s="66"/>
      <c r="C294" s="66"/>
      <c r="D294" s="66"/>
      <c r="E294" s="66"/>
      <c r="F294" s="66"/>
      <c r="G294" s="66"/>
      <c r="H294" s="119">
        <f>H292/H293</f>
        <v>2352.9411764705883</v>
      </c>
      <c r="I294" s="119">
        <f>I292/I293</f>
        <v>10670.731707317073</v>
      </c>
      <c r="J294" s="136">
        <f>(H294-I294)/I294</f>
        <v>-0.7794957983193276</v>
      </c>
    </row>
    <row r="295" spans="1:10" ht="15" customHeight="1">
      <c r="A295" s="75"/>
      <c r="B295" s="66"/>
      <c r="C295" s="66"/>
      <c r="D295" s="66"/>
      <c r="E295" s="66"/>
      <c r="F295" s="66"/>
      <c r="G295" s="66"/>
      <c r="H295" s="119"/>
      <c r="I295" s="73"/>
      <c r="J295" s="136"/>
    </row>
    <row r="296" spans="1:10" ht="15" customHeight="1">
      <c r="A296" s="49" t="s">
        <v>205</v>
      </c>
      <c r="B296" s="66"/>
      <c r="C296" s="66"/>
      <c r="D296" s="66"/>
      <c r="E296" s="66"/>
      <c r="F296" s="66"/>
      <c r="G296" s="66"/>
      <c r="H296" s="119"/>
      <c r="I296" s="121"/>
      <c r="J296" s="136"/>
    </row>
    <row r="297" spans="1:10" ht="15" customHeight="1">
      <c r="A297" s="49" t="s">
        <v>154</v>
      </c>
      <c r="B297" s="66"/>
      <c r="C297" s="66"/>
      <c r="D297" s="66"/>
      <c r="E297" s="66"/>
      <c r="F297" s="66"/>
      <c r="G297" s="66"/>
      <c r="H297" s="119">
        <f>SUM(H299:H311)</f>
        <v>4767598</v>
      </c>
      <c r="I297" s="73">
        <v>4351359</v>
      </c>
      <c r="J297" s="136">
        <f aca="true" t="shared" si="12" ref="J297:J312">(H297-I297)/I297</f>
        <v>0.09565724179503461</v>
      </c>
    </row>
    <row r="298" spans="1:10" ht="15" customHeight="1">
      <c r="A298" s="49" t="s">
        <v>211</v>
      </c>
      <c r="B298" s="66"/>
      <c r="C298" s="66"/>
      <c r="D298" s="66"/>
      <c r="E298" s="66"/>
      <c r="F298" s="66"/>
      <c r="G298" s="66"/>
      <c r="H298" s="119"/>
      <c r="I298" s="73"/>
      <c r="J298" s="136"/>
    </row>
    <row r="299" spans="1:15" ht="15" customHeight="1">
      <c r="A299" s="75" t="s">
        <v>56</v>
      </c>
      <c r="B299" s="66"/>
      <c r="C299" s="66"/>
      <c r="D299" s="56"/>
      <c r="E299" s="66"/>
      <c r="F299" s="66">
        <v>3195298</v>
      </c>
      <c r="G299" s="66"/>
      <c r="H299" s="66">
        <v>3195298</v>
      </c>
      <c r="I299" s="73">
        <v>3137223</v>
      </c>
      <c r="J299" s="136">
        <f t="shared" si="12"/>
        <v>0.01851159448977647</v>
      </c>
      <c r="L299" s="177"/>
      <c r="M299" s="177"/>
      <c r="N299" s="177"/>
      <c r="O299" s="1">
        <f>(N299*K299)</f>
        <v>0</v>
      </c>
    </row>
    <row r="300" spans="1:15" ht="15" customHeight="1">
      <c r="A300" s="75" t="s">
        <v>57</v>
      </c>
      <c r="B300" s="66"/>
      <c r="C300" s="66"/>
      <c r="D300" s="66"/>
      <c r="E300" s="66"/>
      <c r="F300" s="66">
        <v>387516</v>
      </c>
      <c r="G300" s="66"/>
      <c r="H300" s="66">
        <v>387516</v>
      </c>
      <c r="I300" s="73">
        <v>388449</v>
      </c>
      <c r="J300" s="136">
        <f t="shared" si="12"/>
        <v>-0.0024018597035904326</v>
      </c>
      <c r="L300" s="177"/>
      <c r="M300" s="177"/>
      <c r="N300" s="177"/>
      <c r="O300" s="1">
        <f>(N300*K300)</f>
        <v>0</v>
      </c>
    </row>
    <row r="301" spans="1:15" ht="15" customHeight="1">
      <c r="A301" s="75" t="s">
        <v>212</v>
      </c>
      <c r="B301" s="66"/>
      <c r="C301" s="66"/>
      <c r="D301" s="64"/>
      <c r="E301" s="66"/>
      <c r="F301" s="66">
        <v>127813</v>
      </c>
      <c r="G301" s="66"/>
      <c r="H301" s="66">
        <v>127813</v>
      </c>
      <c r="I301" s="73"/>
      <c r="J301" s="136"/>
      <c r="L301" s="177"/>
      <c r="M301" s="177"/>
      <c r="N301" s="177"/>
      <c r="O301" s="1">
        <f>(N301*K301)</f>
        <v>0</v>
      </c>
    </row>
    <row r="302" spans="1:15" ht="15" customHeight="1">
      <c r="A302" s="75" t="s">
        <v>213</v>
      </c>
      <c r="B302" s="66"/>
      <c r="C302" s="66"/>
      <c r="D302" s="66"/>
      <c r="E302" s="66"/>
      <c r="F302" s="66">
        <v>7668</v>
      </c>
      <c r="G302" s="67"/>
      <c r="H302" s="66">
        <v>7668</v>
      </c>
      <c r="I302" s="73"/>
      <c r="J302" s="136"/>
      <c r="L302" s="177"/>
      <c r="M302" s="177"/>
      <c r="N302" s="177"/>
      <c r="O302" s="1">
        <f>(N302*K302)</f>
        <v>0</v>
      </c>
    </row>
    <row r="303" spans="1:14" ht="15" customHeight="1">
      <c r="A303" s="75" t="s">
        <v>214</v>
      </c>
      <c r="B303" s="66"/>
      <c r="C303" s="66"/>
      <c r="D303" s="66"/>
      <c r="E303" s="66"/>
      <c r="F303" s="66">
        <v>44615</v>
      </c>
      <c r="G303" s="67"/>
      <c r="H303" s="66">
        <v>44615</v>
      </c>
      <c r="I303" s="73"/>
      <c r="J303" s="136"/>
      <c r="L303" s="177"/>
      <c r="M303" s="177"/>
      <c r="N303" s="177"/>
    </row>
    <row r="304" spans="1:14" ht="15" customHeight="1">
      <c r="A304" s="75" t="s">
        <v>57</v>
      </c>
      <c r="B304" s="66"/>
      <c r="C304" s="66"/>
      <c r="D304" s="66"/>
      <c r="E304" s="66"/>
      <c r="F304" s="66">
        <v>96736</v>
      </c>
      <c r="G304" s="67"/>
      <c r="H304" s="66">
        <v>96736</v>
      </c>
      <c r="I304" s="73"/>
      <c r="J304" s="136"/>
      <c r="L304" s="177"/>
      <c r="M304" s="177"/>
      <c r="N304" s="177"/>
    </row>
    <row r="305" spans="1:14" ht="15" customHeight="1">
      <c r="A305" s="75" t="s">
        <v>155</v>
      </c>
      <c r="B305" s="66"/>
      <c r="C305" s="66"/>
      <c r="D305" s="66"/>
      <c r="E305" s="66"/>
      <c r="F305" s="66">
        <v>330352</v>
      </c>
      <c r="G305" s="67"/>
      <c r="H305" s="66">
        <v>330352</v>
      </c>
      <c r="I305" s="73">
        <v>221268</v>
      </c>
      <c r="J305" s="136">
        <f t="shared" si="12"/>
        <v>0.4929949201872842</v>
      </c>
      <c r="L305" s="177"/>
      <c r="M305" s="177"/>
      <c r="N305" s="177"/>
    </row>
    <row r="306" spans="1:15" ht="15" customHeight="1">
      <c r="A306" s="49" t="s">
        <v>215</v>
      </c>
      <c r="B306" s="66"/>
      <c r="C306" s="66"/>
      <c r="D306" s="66"/>
      <c r="E306" s="66"/>
      <c r="F306" s="66"/>
      <c r="G306" s="67"/>
      <c r="H306" s="119"/>
      <c r="I306" s="73"/>
      <c r="J306" s="136"/>
      <c r="L306" s="178"/>
      <c r="M306" s="177"/>
      <c r="N306" s="177"/>
      <c r="O306" s="1">
        <f>(N306*K306)</f>
        <v>0</v>
      </c>
    </row>
    <row r="307" spans="1:14" ht="15" customHeight="1">
      <c r="A307" s="75" t="s">
        <v>216</v>
      </c>
      <c r="B307" s="66"/>
      <c r="C307" s="66"/>
      <c r="D307" s="66"/>
      <c r="E307" s="66"/>
      <c r="F307" s="66">
        <v>69017</v>
      </c>
      <c r="G307" s="67"/>
      <c r="H307" s="66">
        <v>69017</v>
      </c>
      <c r="I307" s="73">
        <v>110272</v>
      </c>
      <c r="J307" s="136">
        <f t="shared" si="12"/>
        <v>-0.3741203569355775</v>
      </c>
      <c r="L307" s="178"/>
      <c r="M307" s="177"/>
      <c r="N307" s="177"/>
    </row>
    <row r="308" spans="1:14" ht="15" customHeight="1">
      <c r="A308" s="75" t="s">
        <v>216</v>
      </c>
      <c r="B308" s="66"/>
      <c r="C308" s="66"/>
      <c r="D308" s="66"/>
      <c r="E308" s="66"/>
      <c r="F308" s="66">
        <v>67668</v>
      </c>
      <c r="G308" s="67"/>
      <c r="H308" s="66">
        <v>67668</v>
      </c>
      <c r="I308" s="73"/>
      <c r="J308" s="136"/>
      <c r="L308" s="178"/>
      <c r="M308" s="177"/>
      <c r="N308" s="177"/>
    </row>
    <row r="309" spans="1:14" ht="15" customHeight="1">
      <c r="A309" s="75" t="s">
        <v>91</v>
      </c>
      <c r="B309" s="66"/>
      <c r="C309" s="66"/>
      <c r="D309" s="66"/>
      <c r="E309" s="66"/>
      <c r="F309" s="66">
        <v>387712</v>
      </c>
      <c r="G309" s="67"/>
      <c r="H309" s="66">
        <v>387712</v>
      </c>
      <c r="I309" s="73">
        <v>466707</v>
      </c>
      <c r="J309" s="136">
        <f t="shared" si="12"/>
        <v>-0.16926037106792913</v>
      </c>
      <c r="L309" s="178"/>
      <c r="M309" s="177"/>
      <c r="N309" s="177"/>
    </row>
    <row r="310" spans="1:14" ht="15" customHeight="1">
      <c r="A310" s="75" t="s">
        <v>57</v>
      </c>
      <c r="B310" s="66"/>
      <c r="C310" s="66"/>
      <c r="D310" s="66"/>
      <c r="E310" s="66"/>
      <c r="F310" s="66">
        <v>30370</v>
      </c>
      <c r="G310" s="67"/>
      <c r="H310" s="66">
        <v>30370</v>
      </c>
      <c r="I310" s="73">
        <v>12660</v>
      </c>
      <c r="J310" s="136">
        <f t="shared" si="12"/>
        <v>1.3988941548183254</v>
      </c>
      <c r="L310" s="178"/>
      <c r="M310" s="177"/>
      <c r="N310" s="177"/>
    </row>
    <row r="311" spans="1:14" ht="15" customHeight="1">
      <c r="A311" s="75" t="s">
        <v>57</v>
      </c>
      <c r="B311" s="66"/>
      <c r="C311" s="66"/>
      <c r="D311" s="66"/>
      <c r="E311" s="66"/>
      <c r="F311" s="66">
        <v>22833</v>
      </c>
      <c r="G311" s="67"/>
      <c r="H311" s="66">
        <v>22833</v>
      </c>
      <c r="I311" s="73">
        <v>14780</v>
      </c>
      <c r="J311" s="136">
        <f t="shared" si="12"/>
        <v>0.5448579161028417</v>
      </c>
      <c r="L311" s="178"/>
      <c r="M311" s="177"/>
      <c r="N311" s="177"/>
    </row>
    <row r="312" spans="1:15" ht="15" customHeight="1">
      <c r="A312" s="75" t="s">
        <v>208</v>
      </c>
      <c r="B312" s="66"/>
      <c r="C312" s="66"/>
      <c r="D312" s="66"/>
      <c r="E312" s="66"/>
      <c r="F312" s="66">
        <v>6135.8</v>
      </c>
      <c r="G312" s="66"/>
      <c r="H312" s="119">
        <f>SUM(B312:G312)</f>
        <v>6135.8</v>
      </c>
      <c r="I312" s="73">
        <v>6161</v>
      </c>
      <c r="J312" s="136">
        <f t="shared" si="12"/>
        <v>-0.00409024509008275</v>
      </c>
      <c r="M312" s="1">
        <f>SUM(M299:M306)</f>
        <v>0</v>
      </c>
      <c r="O312" s="1">
        <f>SUM(O299:O306)</f>
        <v>0</v>
      </c>
    </row>
    <row r="313" spans="1:10" ht="15" customHeight="1">
      <c r="A313" s="75" t="s">
        <v>111</v>
      </c>
      <c r="B313" s="66"/>
      <c r="C313" s="66"/>
      <c r="D313" s="66"/>
      <c r="E313" s="66"/>
      <c r="F313" s="66"/>
      <c r="G313" s="66"/>
      <c r="H313" s="121"/>
      <c r="I313" s="73"/>
      <c r="J313" s="136"/>
    </row>
    <row r="314" spans="1:10" ht="15" customHeight="1">
      <c r="A314" s="75"/>
      <c r="B314" s="66"/>
      <c r="C314" s="66"/>
      <c r="D314" s="66"/>
      <c r="E314" s="66"/>
      <c r="F314" s="66"/>
      <c r="G314" s="66"/>
      <c r="H314" s="121"/>
      <c r="I314" s="73"/>
      <c r="J314" s="136"/>
    </row>
    <row r="315" spans="1:15" ht="15" customHeight="1">
      <c r="A315" s="76" t="s">
        <v>173</v>
      </c>
      <c r="B315" s="66"/>
      <c r="C315" s="66"/>
      <c r="D315" s="66"/>
      <c r="E315" s="66"/>
      <c r="F315" s="66">
        <v>218800</v>
      </c>
      <c r="G315" s="66"/>
      <c r="H315" s="121">
        <v>218800</v>
      </c>
      <c r="I315" s="73">
        <v>202133</v>
      </c>
      <c r="J315" s="136"/>
      <c r="M315" s="1">
        <f>(M312*0.125)</f>
        <v>0</v>
      </c>
      <c r="O315" s="1">
        <f>(O312*0.125)</f>
        <v>0</v>
      </c>
    </row>
    <row r="316" spans="1:15" ht="15" customHeight="1">
      <c r="A316" s="75" t="s">
        <v>148</v>
      </c>
      <c r="B316" s="66"/>
      <c r="C316" s="66"/>
      <c r="D316" s="66"/>
      <c r="E316" s="66"/>
      <c r="F316" s="66"/>
      <c r="G316" s="66"/>
      <c r="H316" s="119"/>
      <c r="I316" s="73"/>
      <c r="J316" s="136"/>
      <c r="M316" s="1">
        <f>(M315/40)</f>
        <v>0</v>
      </c>
      <c r="O316" s="1">
        <f>(O315/40)</f>
        <v>0</v>
      </c>
    </row>
    <row r="317" spans="1:10" ht="15" customHeight="1">
      <c r="A317" s="75"/>
      <c r="B317" s="66"/>
      <c r="C317" s="66"/>
      <c r="D317" s="66"/>
      <c r="E317" s="66"/>
      <c r="F317" s="66"/>
      <c r="G317" s="66"/>
      <c r="H317" s="119"/>
      <c r="I317" s="73"/>
      <c r="J317" s="136"/>
    </row>
    <row r="318" spans="1:10" ht="15" customHeight="1">
      <c r="A318" s="137" t="s">
        <v>146</v>
      </c>
      <c r="B318" s="66"/>
      <c r="C318" s="66"/>
      <c r="D318" s="66"/>
      <c r="E318" s="66"/>
      <c r="F318" s="66"/>
      <c r="G318" s="66"/>
      <c r="H318" s="119"/>
      <c r="I318" s="73"/>
      <c r="J318" s="136"/>
    </row>
    <row r="319" spans="1:10" ht="15" customHeight="1">
      <c r="A319" s="75" t="s">
        <v>131</v>
      </c>
      <c r="B319" s="66">
        <v>66188</v>
      </c>
      <c r="C319" s="66"/>
      <c r="D319" s="107">
        <v>6600</v>
      </c>
      <c r="E319" s="107">
        <v>1200</v>
      </c>
      <c r="F319" s="138"/>
      <c r="G319" s="66"/>
      <c r="H319" s="119">
        <f aca="true" t="shared" si="13" ref="H319:H340">SUM(B319:G319)</f>
        <v>73988</v>
      </c>
      <c r="I319" s="73">
        <v>20840</v>
      </c>
      <c r="J319" s="136">
        <f>(H319-I319)/I319</f>
        <v>2.550287907869482</v>
      </c>
    </row>
    <row r="320" spans="1:10" ht="15" customHeight="1">
      <c r="A320" s="75" t="s">
        <v>208</v>
      </c>
      <c r="B320" s="66">
        <v>22</v>
      </c>
      <c r="C320" s="66"/>
      <c r="D320" s="107">
        <v>16.5</v>
      </c>
      <c r="E320" s="107">
        <v>4</v>
      </c>
      <c r="F320" s="138"/>
      <c r="G320" s="66"/>
      <c r="H320" s="119">
        <f t="shared" si="13"/>
        <v>42.5</v>
      </c>
      <c r="I320" s="73">
        <v>58</v>
      </c>
      <c r="J320" s="136">
        <f>(H320-I320)/I320</f>
        <v>-0.2672413793103448</v>
      </c>
    </row>
    <row r="321" spans="1:10" ht="15" customHeight="1">
      <c r="A321" s="75" t="s">
        <v>164</v>
      </c>
      <c r="B321" s="66">
        <f>B319/B320</f>
        <v>3008.5454545454545</v>
      </c>
      <c r="C321" s="66"/>
      <c r="D321" s="107">
        <f>D319/D320</f>
        <v>400</v>
      </c>
      <c r="E321" s="107">
        <f>E319/E320</f>
        <v>300</v>
      </c>
      <c r="F321" s="138"/>
      <c r="G321" s="66"/>
      <c r="H321" s="119">
        <f>H319/H320</f>
        <v>1740.894117647059</v>
      </c>
      <c r="I321" s="119">
        <f>I319/I320</f>
        <v>359.3103448275862</v>
      </c>
      <c r="J321" s="136">
        <f>(H321-I321)/I321</f>
        <v>3.8450987919159987</v>
      </c>
    </row>
    <row r="322" spans="1:10" ht="15" customHeight="1">
      <c r="A322" s="49"/>
      <c r="B322" s="66"/>
      <c r="C322" s="66"/>
      <c r="D322" s="66"/>
      <c r="E322" s="66"/>
      <c r="F322" s="66"/>
      <c r="G322" s="66"/>
      <c r="H322" s="119"/>
      <c r="I322" s="73"/>
      <c r="J322" s="136"/>
    </row>
    <row r="323" spans="1:10" ht="15" customHeight="1">
      <c r="A323" s="134" t="s">
        <v>58</v>
      </c>
      <c r="B323" s="64"/>
      <c r="C323" s="64"/>
      <c r="D323" s="64"/>
      <c r="E323" s="64"/>
      <c r="F323" s="64"/>
      <c r="G323" s="64"/>
      <c r="H323" s="119"/>
      <c r="I323" s="73"/>
      <c r="J323" s="136"/>
    </row>
    <row r="324" spans="1:10" ht="15" customHeight="1">
      <c r="A324" s="75" t="s">
        <v>160</v>
      </c>
      <c r="B324" s="145">
        <v>31000</v>
      </c>
      <c r="C324" s="55"/>
      <c r="D324" s="55">
        <f>D325*D326</f>
        <v>1061500</v>
      </c>
      <c r="E324" s="107">
        <v>28000</v>
      </c>
      <c r="F324" s="107">
        <f>F325*F326</f>
        <v>120000</v>
      </c>
      <c r="G324" s="138"/>
      <c r="H324" s="119">
        <f t="shared" si="13"/>
        <v>1240500</v>
      </c>
      <c r="I324" s="73">
        <v>2651000</v>
      </c>
      <c r="J324" s="136">
        <f>(H324-I324)/I324</f>
        <v>-0.5320633723123349</v>
      </c>
    </row>
    <row r="325" spans="1:10" ht="15" customHeight="1">
      <c r="A325" s="75" t="s">
        <v>208</v>
      </c>
      <c r="B325" s="145">
        <v>3.5</v>
      </c>
      <c r="C325" s="66"/>
      <c r="D325" s="56">
        <v>193</v>
      </c>
      <c r="E325" s="107">
        <v>14</v>
      </c>
      <c r="F325" s="107">
        <v>20</v>
      </c>
      <c r="G325" s="138"/>
      <c r="H325" s="119">
        <f t="shared" si="13"/>
        <v>230.5</v>
      </c>
      <c r="I325" s="73">
        <v>653</v>
      </c>
      <c r="J325" s="136">
        <f>(H325-I325)/I325</f>
        <v>-0.6470137825421133</v>
      </c>
    </row>
    <row r="326" spans="1:10" ht="15" customHeight="1">
      <c r="A326" s="75" t="s">
        <v>163</v>
      </c>
      <c r="B326" s="145">
        <f>B324/B325</f>
        <v>8857.142857142857</v>
      </c>
      <c r="C326" s="66"/>
      <c r="D326" s="66">
        <v>5500</v>
      </c>
      <c r="E326" s="107">
        <f>E324/E325</f>
        <v>2000</v>
      </c>
      <c r="F326" s="107">
        <v>6000</v>
      </c>
      <c r="G326" s="138"/>
      <c r="H326" s="119">
        <f>H324/H325</f>
        <v>5381.77874186551</v>
      </c>
      <c r="I326" s="119">
        <f>I324/I325</f>
        <v>4059.7243491577337</v>
      </c>
      <c r="J326" s="136">
        <f>(H326-I326)/I326</f>
        <v>0.3256512706292636</v>
      </c>
    </row>
    <row r="327" spans="1:10" ht="15" customHeight="1">
      <c r="A327" s="75"/>
      <c r="B327" s="66"/>
      <c r="C327" s="66"/>
      <c r="D327" s="66"/>
      <c r="E327" s="66"/>
      <c r="F327" s="66"/>
      <c r="G327" s="66"/>
      <c r="H327" s="119"/>
      <c r="I327" s="73"/>
      <c r="J327" s="136"/>
    </row>
    <row r="328" spans="1:10" ht="15" customHeight="1">
      <c r="A328" s="49" t="s">
        <v>200</v>
      </c>
      <c r="B328" s="54"/>
      <c r="C328" s="54"/>
      <c r="D328" s="54"/>
      <c r="E328" s="54"/>
      <c r="F328" s="54"/>
      <c r="G328" s="54"/>
      <c r="H328" s="119">
        <f>H329+H332</f>
        <v>61109421</v>
      </c>
      <c r="I328" s="73">
        <v>31824010</v>
      </c>
      <c r="J328" s="136"/>
    </row>
    <row r="329" spans="1:10" ht="15" customHeight="1">
      <c r="A329" s="75" t="s">
        <v>199</v>
      </c>
      <c r="B329" s="55">
        <v>60718221</v>
      </c>
      <c r="C329" s="107"/>
      <c r="D329" s="107"/>
      <c r="E329" s="55">
        <v>271200</v>
      </c>
      <c r="F329" s="107"/>
      <c r="G329" s="107"/>
      <c r="H329" s="119">
        <f t="shared" si="13"/>
        <v>60989421</v>
      </c>
      <c r="I329" s="73">
        <v>31200010</v>
      </c>
      <c r="J329" s="136">
        <f>(H329-I329)/I329</f>
        <v>0.9547885080806063</v>
      </c>
    </row>
    <row r="330" spans="1:10" ht="15" customHeight="1">
      <c r="A330" s="75" t="s">
        <v>208</v>
      </c>
      <c r="B330" s="107">
        <v>1000</v>
      </c>
      <c r="C330" s="107"/>
      <c r="D330" s="107"/>
      <c r="E330" s="67">
        <v>44</v>
      </c>
      <c r="F330" s="107"/>
      <c r="G330" s="107"/>
      <c r="H330" s="119">
        <f t="shared" si="13"/>
        <v>1044</v>
      </c>
      <c r="I330" s="73">
        <v>608</v>
      </c>
      <c r="J330" s="136">
        <f>(H330-I330)/I330</f>
        <v>0.7171052631578947</v>
      </c>
    </row>
    <row r="331" spans="1:10" ht="15" customHeight="1">
      <c r="A331" s="75" t="s">
        <v>163</v>
      </c>
      <c r="B331" s="107"/>
      <c r="C331" s="107"/>
      <c r="D331" s="107"/>
      <c r="E331" s="55"/>
      <c r="F331" s="107"/>
      <c r="G331" s="107"/>
      <c r="H331" s="119">
        <f>H329/H330</f>
        <v>58418.98563218391</v>
      </c>
      <c r="I331" s="73">
        <f>I329/I330</f>
        <v>51315.80592105263</v>
      </c>
      <c r="J331" s="136">
        <f>(H331-I331)/I331</f>
        <v>0.13842089359483592</v>
      </c>
    </row>
    <row r="332" spans="1:10" ht="15" customHeight="1">
      <c r="A332" s="75" t="s">
        <v>197</v>
      </c>
      <c r="B332" s="56">
        <v>24000</v>
      </c>
      <c r="C332" s="66"/>
      <c r="D332" s="66"/>
      <c r="E332" s="55">
        <v>96000</v>
      </c>
      <c r="F332" s="66"/>
      <c r="G332" s="66"/>
      <c r="H332" s="119">
        <f t="shared" si="13"/>
        <v>120000</v>
      </c>
      <c r="I332" s="121">
        <v>624000</v>
      </c>
      <c r="J332" s="136"/>
    </row>
    <row r="333" spans="1:10" ht="15" customHeight="1">
      <c r="A333" s="49" t="s">
        <v>59</v>
      </c>
      <c r="B333" s="64"/>
      <c r="C333" s="64"/>
      <c r="D333" s="64"/>
      <c r="E333" s="64"/>
      <c r="F333" s="64"/>
      <c r="G333" s="64"/>
      <c r="H333" s="119"/>
      <c r="I333" s="73"/>
      <c r="J333" s="136"/>
    </row>
    <row r="334" spans="1:10" ht="15" customHeight="1">
      <c r="A334" s="75" t="s">
        <v>160</v>
      </c>
      <c r="B334" s="55">
        <v>16240</v>
      </c>
      <c r="C334" s="55">
        <v>2300</v>
      </c>
      <c r="D334" s="107"/>
      <c r="E334" s="55">
        <v>139240</v>
      </c>
      <c r="F334" s="107"/>
      <c r="G334" s="107">
        <v>11600</v>
      </c>
      <c r="H334" s="119">
        <f t="shared" si="13"/>
        <v>169380</v>
      </c>
      <c r="I334" s="73">
        <v>181400</v>
      </c>
      <c r="J334" s="136">
        <f>(H334-I334)/I334</f>
        <v>-0.06626240352811466</v>
      </c>
    </row>
    <row r="335" spans="1:10" ht="15" customHeight="1">
      <c r="A335" s="75" t="s">
        <v>208</v>
      </c>
      <c r="B335" s="67">
        <v>18.75</v>
      </c>
      <c r="C335" s="66">
        <v>3</v>
      </c>
      <c r="D335" s="107"/>
      <c r="E335" s="67">
        <v>112</v>
      </c>
      <c r="F335" s="107"/>
      <c r="G335" s="107">
        <v>8</v>
      </c>
      <c r="H335" s="119">
        <f t="shared" si="13"/>
        <v>141.75</v>
      </c>
      <c r="I335" s="73">
        <v>154</v>
      </c>
      <c r="J335" s="136">
        <f>(H335-I335)/I335</f>
        <v>-0.07954545454545454</v>
      </c>
    </row>
    <row r="336" spans="1:10" ht="15" customHeight="1">
      <c r="A336" s="75" t="s">
        <v>163</v>
      </c>
      <c r="B336" s="66">
        <f>B334/B335</f>
        <v>866.1333333333333</v>
      </c>
      <c r="C336" s="66">
        <f>C334/C335</f>
        <v>766.6666666666666</v>
      </c>
      <c r="D336" s="107"/>
      <c r="E336" s="66">
        <f>E334/E335</f>
        <v>1243.2142857142858</v>
      </c>
      <c r="F336" s="107"/>
      <c r="G336" s="107">
        <f>G334/G335</f>
        <v>1450</v>
      </c>
      <c r="H336" s="107">
        <f>H334/H335</f>
        <v>1194.920634920635</v>
      </c>
      <c r="I336" s="107">
        <f>I334/I335</f>
        <v>1177.922077922078</v>
      </c>
      <c r="J336" s="136">
        <f>(H336-I336)/I336</f>
        <v>0.014430969006492694</v>
      </c>
    </row>
    <row r="337" spans="1:10" ht="15" customHeight="1">
      <c r="A337" s="75"/>
      <c r="B337" s="66"/>
      <c r="C337" s="66"/>
      <c r="D337" s="66"/>
      <c r="E337" s="66"/>
      <c r="F337" s="66"/>
      <c r="G337" s="66"/>
      <c r="H337" s="119"/>
      <c r="I337" s="73"/>
      <c r="J337" s="136"/>
    </row>
    <row r="338" spans="1:10" ht="15" customHeight="1">
      <c r="A338" s="49" t="s">
        <v>60</v>
      </c>
      <c r="B338" s="54"/>
      <c r="C338" s="54"/>
      <c r="D338" s="54"/>
      <c r="E338" s="54"/>
      <c r="F338" s="54"/>
      <c r="G338" s="54"/>
      <c r="H338" s="119"/>
      <c r="I338" s="73"/>
      <c r="J338" s="136"/>
    </row>
    <row r="339" spans="1:10" ht="15" customHeight="1">
      <c r="A339" s="75" t="s">
        <v>160</v>
      </c>
      <c r="B339" s="107">
        <v>208800</v>
      </c>
      <c r="C339" s="55">
        <v>138080</v>
      </c>
      <c r="D339" s="55">
        <v>134400</v>
      </c>
      <c r="E339" s="55">
        <v>48000</v>
      </c>
      <c r="F339" s="55">
        <f>F340*F341</f>
        <v>4200000</v>
      </c>
      <c r="G339" s="55">
        <v>30600</v>
      </c>
      <c r="H339" s="119">
        <f t="shared" si="13"/>
        <v>4759880</v>
      </c>
      <c r="I339" s="73">
        <v>3655287</v>
      </c>
      <c r="J339" s="136">
        <f>(H339-I339)/I339</f>
        <v>0.3021904983110765</v>
      </c>
    </row>
    <row r="340" spans="1:10" ht="15" customHeight="1">
      <c r="A340" s="75" t="s">
        <v>208</v>
      </c>
      <c r="B340" s="107">
        <v>32</v>
      </c>
      <c r="C340" s="55">
        <v>139</v>
      </c>
      <c r="D340" s="105">
        <v>32</v>
      </c>
      <c r="E340" s="56">
        <v>6</v>
      </c>
      <c r="F340" s="66">
        <v>175</v>
      </c>
      <c r="G340" s="65">
        <v>25.5</v>
      </c>
      <c r="H340" s="119">
        <f t="shared" si="13"/>
        <v>409.5</v>
      </c>
      <c r="I340" s="73">
        <v>271</v>
      </c>
      <c r="J340" s="136">
        <f>(H340-I340)/I340</f>
        <v>0.511070110701107</v>
      </c>
    </row>
    <row r="341" spans="1:10" ht="15" customHeight="1">
      <c r="A341" s="75" t="s">
        <v>163</v>
      </c>
      <c r="B341" s="107">
        <f>B339/B340</f>
        <v>6525</v>
      </c>
      <c r="C341" s="107">
        <f>C339/C340</f>
        <v>993.3812949640288</v>
      </c>
      <c r="D341" s="56">
        <f>D339/D340</f>
        <v>4200</v>
      </c>
      <c r="E341" s="56">
        <f>E339/E340</f>
        <v>8000</v>
      </c>
      <c r="F341" s="56">
        <v>24000</v>
      </c>
      <c r="G341" s="66">
        <f>G339/G340</f>
        <v>1200</v>
      </c>
      <c r="H341" s="66">
        <f>H339/H340</f>
        <v>11623.638583638583</v>
      </c>
      <c r="I341" s="66">
        <f>I339/I340</f>
        <v>13488.143911439114</v>
      </c>
      <c r="J341" s="136">
        <f>(H341-I341)/I341</f>
        <v>-0.13823290587960502</v>
      </c>
    </row>
    <row r="342" spans="1:10" ht="15" customHeight="1">
      <c r="A342" s="75"/>
      <c r="B342" s="56"/>
      <c r="C342" s="56"/>
      <c r="D342" s="56"/>
      <c r="E342" s="56"/>
      <c r="F342" s="56"/>
      <c r="G342" s="66"/>
      <c r="H342" s="121"/>
      <c r="I342" s="73"/>
      <c r="J342" s="136"/>
    </row>
    <row r="343" spans="1:10" ht="15" customHeight="1">
      <c r="A343" s="87" t="s">
        <v>142</v>
      </c>
      <c r="B343" s="52"/>
      <c r="C343" s="66"/>
      <c r="D343" s="66"/>
      <c r="E343" s="66"/>
      <c r="F343" s="66"/>
      <c r="G343" s="66"/>
      <c r="H343" s="121"/>
      <c r="I343" s="73"/>
      <c r="J343" s="136"/>
    </row>
    <row r="344" spans="1:10" ht="15" customHeight="1">
      <c r="A344" s="75" t="s">
        <v>160</v>
      </c>
      <c r="B344" s="107"/>
      <c r="C344" s="107"/>
      <c r="D344" s="107"/>
      <c r="E344" s="66"/>
      <c r="F344" s="107"/>
      <c r="G344" s="107"/>
      <c r="H344" s="119">
        <f>SUM(B344:G344)</f>
        <v>0</v>
      </c>
      <c r="I344" s="73">
        <v>16400</v>
      </c>
      <c r="J344" s="136">
        <f>(H344-I344)/I344</f>
        <v>-1</v>
      </c>
    </row>
    <row r="345" spans="1:10" ht="15" customHeight="1">
      <c r="A345" s="75" t="s">
        <v>208</v>
      </c>
      <c r="B345" s="107"/>
      <c r="C345" s="107"/>
      <c r="D345" s="107"/>
      <c r="E345" s="168"/>
      <c r="F345" s="107"/>
      <c r="G345" s="107"/>
      <c r="H345" s="119">
        <f>SUM(B345:G345)</f>
        <v>0</v>
      </c>
      <c r="I345" s="73">
        <v>5</v>
      </c>
      <c r="J345" s="136">
        <f>(H345-I345)/I345</f>
        <v>-1</v>
      </c>
    </row>
    <row r="346" spans="1:10" ht="15" customHeight="1">
      <c r="A346" s="75" t="s">
        <v>163</v>
      </c>
      <c r="B346" s="107"/>
      <c r="C346" s="107"/>
      <c r="D346" s="107"/>
      <c r="E346" s="168"/>
      <c r="F346" s="107"/>
      <c r="G346" s="107"/>
      <c r="H346" s="121"/>
      <c r="I346" s="73">
        <f>I344/I345</f>
        <v>3280</v>
      </c>
      <c r="J346" s="136"/>
    </row>
    <row r="347" spans="1:10" ht="15" customHeight="1">
      <c r="A347" s="75"/>
      <c r="B347" s="52"/>
      <c r="C347" s="66"/>
      <c r="D347" s="66"/>
      <c r="E347" s="66"/>
      <c r="F347" s="66"/>
      <c r="G347" s="66"/>
      <c r="H347" s="117"/>
      <c r="I347" s="73"/>
      <c r="J347" s="136"/>
    </row>
    <row r="348" spans="1:10" ht="15" customHeight="1">
      <c r="A348" s="75"/>
      <c r="B348" s="23"/>
      <c r="C348" s="24"/>
      <c r="D348" s="30"/>
      <c r="E348" s="41"/>
      <c r="F348" s="30"/>
      <c r="G348" s="30"/>
      <c r="H348" s="113" t="s">
        <v>126</v>
      </c>
      <c r="I348" s="125" t="s">
        <v>126</v>
      </c>
      <c r="J348" s="149"/>
    </row>
    <row r="349" spans="1:10" ht="15" customHeight="1">
      <c r="A349" s="75"/>
      <c r="B349" s="176" t="s">
        <v>4</v>
      </c>
      <c r="C349" s="176" t="s">
        <v>5</v>
      </c>
      <c r="D349" s="176" t="s">
        <v>6</v>
      </c>
      <c r="E349" s="176" t="s">
        <v>7</v>
      </c>
      <c r="F349" s="176" t="s">
        <v>8</v>
      </c>
      <c r="G349" s="176" t="s">
        <v>9</v>
      </c>
      <c r="H349" s="114">
        <v>2004</v>
      </c>
      <c r="I349" s="131">
        <v>2003</v>
      </c>
      <c r="J349" s="150" t="s">
        <v>194</v>
      </c>
    </row>
    <row r="350" spans="1:10" ht="15" customHeight="1">
      <c r="A350" s="49" t="s">
        <v>61</v>
      </c>
      <c r="B350" s="64"/>
      <c r="C350" s="64"/>
      <c r="D350" s="64"/>
      <c r="E350" s="64"/>
      <c r="F350" s="64"/>
      <c r="G350" s="64"/>
      <c r="H350" s="117"/>
      <c r="I350" s="73"/>
      <c r="J350" s="136"/>
    </row>
    <row r="351" spans="1:10" ht="15" customHeight="1">
      <c r="A351" s="75" t="s">
        <v>160</v>
      </c>
      <c r="B351" s="55">
        <v>245012</v>
      </c>
      <c r="C351" s="55">
        <v>171813</v>
      </c>
      <c r="D351" s="55">
        <v>243810</v>
      </c>
      <c r="E351" s="55">
        <v>40500</v>
      </c>
      <c r="F351" s="55">
        <f>F352*F353</f>
        <v>105000</v>
      </c>
      <c r="G351" s="55">
        <v>7000</v>
      </c>
      <c r="H351" s="117">
        <f>SUM(B351:G351)</f>
        <v>813135</v>
      </c>
      <c r="I351" s="73">
        <v>611420</v>
      </c>
      <c r="J351" s="136">
        <f>(H351-I351)/I351</f>
        <v>0.32991233521965263</v>
      </c>
    </row>
    <row r="352" spans="1:10" ht="15" customHeight="1">
      <c r="A352" s="75" t="s">
        <v>208</v>
      </c>
      <c r="B352" s="66">
        <v>350</v>
      </c>
      <c r="C352" s="66">
        <v>420</v>
      </c>
      <c r="D352" s="66">
        <v>567</v>
      </c>
      <c r="E352" s="67">
        <v>90</v>
      </c>
      <c r="F352" s="66">
        <v>350</v>
      </c>
      <c r="G352" s="66">
        <v>14</v>
      </c>
      <c r="H352" s="117">
        <f>SUM(B352:G352)</f>
        <v>1791</v>
      </c>
      <c r="I352" s="73">
        <v>1551</v>
      </c>
      <c r="J352" s="136">
        <f>(H352-I352)/I352</f>
        <v>0.15473887814313347</v>
      </c>
    </row>
    <row r="353" spans="1:10" ht="15" customHeight="1">
      <c r="A353" s="75" t="s">
        <v>62</v>
      </c>
      <c r="B353" s="66">
        <f>B351/B352</f>
        <v>700.0342857142857</v>
      </c>
      <c r="C353" s="66">
        <f>C351/C352</f>
        <v>409.0785714285714</v>
      </c>
      <c r="D353" s="66">
        <f>D351/D352</f>
        <v>430</v>
      </c>
      <c r="E353" s="66">
        <f>E351/E352</f>
        <v>450</v>
      </c>
      <c r="F353" s="66">
        <v>300</v>
      </c>
      <c r="G353" s="66">
        <f>G351/G352</f>
        <v>500</v>
      </c>
      <c r="H353" s="66">
        <f>H351/H352</f>
        <v>454.0117252931323</v>
      </c>
      <c r="I353" s="66">
        <f>I351/I352</f>
        <v>394.2101869761444</v>
      </c>
      <c r="J353" s="136">
        <f>(H353-I353)/I353</f>
        <v>0.15169962698251319</v>
      </c>
    </row>
    <row r="354" spans="1:10" ht="15" customHeight="1">
      <c r="A354" s="75"/>
      <c r="B354" s="66"/>
      <c r="C354" s="66"/>
      <c r="D354" s="66"/>
      <c r="E354" s="66"/>
      <c r="F354" s="66"/>
      <c r="G354" s="66"/>
      <c r="H354" s="117"/>
      <c r="I354" s="73"/>
      <c r="J354" s="136"/>
    </row>
    <row r="355" spans="1:10" ht="15" customHeight="1">
      <c r="A355" s="49" t="s">
        <v>63</v>
      </c>
      <c r="B355" s="64"/>
      <c r="C355" s="64"/>
      <c r="D355" s="64"/>
      <c r="E355" s="64"/>
      <c r="F355" s="64"/>
      <c r="G355" s="64"/>
      <c r="H355" s="117"/>
      <c r="I355" s="73"/>
      <c r="J355" s="136"/>
    </row>
    <row r="356" spans="1:10" ht="15" customHeight="1">
      <c r="A356" s="75" t="s">
        <v>160</v>
      </c>
      <c r="B356" s="55">
        <v>1157800</v>
      </c>
      <c r="C356" s="55">
        <v>179865</v>
      </c>
      <c r="D356" s="55">
        <v>601000</v>
      </c>
      <c r="E356" s="55">
        <v>1195200</v>
      </c>
      <c r="F356" s="55">
        <f>F357*F358</f>
        <v>162000</v>
      </c>
      <c r="G356" s="55">
        <v>59500</v>
      </c>
      <c r="H356" s="117">
        <f>SUM(B356:G356)</f>
        <v>3355365</v>
      </c>
      <c r="I356" s="73">
        <v>3793026</v>
      </c>
      <c r="J356" s="136">
        <f>(H356-I356)/I356</f>
        <v>-0.11538571051187099</v>
      </c>
    </row>
    <row r="357" spans="1:10" ht="15" customHeight="1">
      <c r="A357" s="75" t="s">
        <v>208</v>
      </c>
      <c r="B357" s="67">
        <v>64</v>
      </c>
      <c r="C357" s="66">
        <v>8</v>
      </c>
      <c r="D357" s="66">
        <v>22</v>
      </c>
      <c r="E357" s="67">
        <v>72</v>
      </c>
      <c r="F357" s="66">
        <v>9</v>
      </c>
      <c r="G357" s="66">
        <v>17</v>
      </c>
      <c r="H357" s="117">
        <f>SUM(B357:G357)</f>
        <v>192</v>
      </c>
      <c r="I357" s="73">
        <v>240</v>
      </c>
      <c r="J357" s="136">
        <f>(H357-I357)/I357</f>
        <v>-0.2</v>
      </c>
    </row>
    <row r="358" spans="1:10" ht="15" customHeight="1">
      <c r="A358" s="75" t="s">
        <v>181</v>
      </c>
      <c r="B358" s="66">
        <v>18090</v>
      </c>
      <c r="C358" s="66">
        <f>C356/C357</f>
        <v>22483.125</v>
      </c>
      <c r="D358" s="66">
        <f>D356/D357</f>
        <v>27318.18181818182</v>
      </c>
      <c r="E358" s="66">
        <f>E356/E357</f>
        <v>16600</v>
      </c>
      <c r="F358" s="66">
        <v>18000</v>
      </c>
      <c r="G358" s="66">
        <f>G356/G357</f>
        <v>3500</v>
      </c>
      <c r="H358" s="66">
        <f>H356/H357</f>
        <v>17475.859375</v>
      </c>
      <c r="I358" s="66">
        <f>I356/I357</f>
        <v>15804.275</v>
      </c>
      <c r="J358" s="136">
        <f>(H358-I358)/I358</f>
        <v>0.10576786186016128</v>
      </c>
    </row>
    <row r="359" spans="1:10" ht="15" customHeight="1">
      <c r="A359" s="75"/>
      <c r="B359" s="66"/>
      <c r="C359" s="66"/>
      <c r="D359" s="66"/>
      <c r="E359" s="66"/>
      <c r="F359" s="66"/>
      <c r="G359" s="66"/>
      <c r="H359" s="117"/>
      <c r="I359" s="73"/>
      <c r="J359" s="136"/>
    </row>
    <row r="360" spans="1:10" ht="15" customHeight="1">
      <c r="A360" s="134" t="s">
        <v>64</v>
      </c>
      <c r="B360" s="64"/>
      <c r="C360" s="64"/>
      <c r="D360" s="64"/>
      <c r="E360" s="64"/>
      <c r="F360" s="64"/>
      <c r="G360" s="64"/>
      <c r="H360" s="117"/>
      <c r="I360" s="73"/>
      <c r="J360" s="136"/>
    </row>
    <row r="361" spans="1:10" ht="15" customHeight="1">
      <c r="A361" s="75" t="s">
        <v>178</v>
      </c>
      <c r="B361" s="145"/>
      <c r="C361" s="55">
        <v>15000</v>
      </c>
      <c r="D361" s="55">
        <v>987000</v>
      </c>
      <c r="E361" s="138"/>
      <c r="F361" s="107">
        <f>F362*F363</f>
        <v>1050000</v>
      </c>
      <c r="G361" s="55">
        <v>3500</v>
      </c>
      <c r="H361" s="117">
        <f>SUM(B361:G361)</f>
        <v>2055500</v>
      </c>
      <c r="I361" s="73">
        <v>3075843</v>
      </c>
      <c r="J361" s="136">
        <f>(H361-I361)/I361</f>
        <v>-0.33172791979304533</v>
      </c>
    </row>
    <row r="362" spans="1:10" ht="15" customHeight="1">
      <c r="A362" s="75" t="s">
        <v>208</v>
      </c>
      <c r="B362" s="145"/>
      <c r="C362" s="66">
        <v>165</v>
      </c>
      <c r="D362" s="66">
        <v>329</v>
      </c>
      <c r="E362" s="170"/>
      <c r="F362" s="107">
        <v>350</v>
      </c>
      <c r="G362" s="68">
        <v>8.75</v>
      </c>
      <c r="H362" s="117">
        <f>SUM(B362:G362)</f>
        <v>852.75</v>
      </c>
      <c r="I362" s="73">
        <v>1133</v>
      </c>
      <c r="J362" s="136">
        <f>(H362-I362)/I362</f>
        <v>-0.2473521624007061</v>
      </c>
    </row>
    <row r="363" spans="1:10" ht="15" customHeight="1">
      <c r="A363" s="75" t="s">
        <v>180</v>
      </c>
      <c r="B363" s="145"/>
      <c r="C363" s="66">
        <f>C361/C362</f>
        <v>90.9090909090909</v>
      </c>
      <c r="D363" s="66">
        <f>D361/D362</f>
        <v>3000</v>
      </c>
      <c r="E363" s="170"/>
      <c r="F363" s="107">
        <v>3000</v>
      </c>
      <c r="G363" s="66">
        <f>G361/G362</f>
        <v>400</v>
      </c>
      <c r="H363" s="66">
        <f>H361/H362</f>
        <v>2410.4368220463207</v>
      </c>
      <c r="I363" s="66">
        <f>I361/I362</f>
        <v>2714.7775816416593</v>
      </c>
      <c r="J363" s="136">
        <f>(H363-I363)/I363</f>
        <v>-0.11210522793963106</v>
      </c>
    </row>
    <row r="364" spans="1:10" ht="15" customHeight="1">
      <c r="A364" s="75" t="s">
        <v>150</v>
      </c>
      <c r="B364" s="107"/>
      <c r="C364" s="66"/>
      <c r="D364" s="107"/>
      <c r="E364" s="170"/>
      <c r="F364" s="107"/>
      <c r="G364" s="107"/>
      <c r="H364" s="117"/>
      <c r="I364" s="73">
        <v>450000</v>
      </c>
      <c r="J364" s="136">
        <f>(H364-I364)/I364</f>
        <v>-1</v>
      </c>
    </row>
    <row r="365" spans="1:10" ht="15" customHeight="1">
      <c r="A365" s="75" t="s">
        <v>151</v>
      </c>
      <c r="B365" s="107"/>
      <c r="C365" s="66"/>
      <c r="D365" s="107"/>
      <c r="E365" s="138"/>
      <c r="F365" s="107"/>
      <c r="G365" s="107"/>
      <c r="H365" s="117"/>
      <c r="I365" s="73">
        <v>489643</v>
      </c>
      <c r="J365" s="136">
        <f>(H365-I365)/I365</f>
        <v>-1</v>
      </c>
    </row>
    <row r="366" spans="1:10" ht="15" customHeight="1">
      <c r="A366" s="49"/>
      <c r="B366" s="66"/>
      <c r="C366" s="66"/>
      <c r="D366" s="66"/>
      <c r="E366" s="66"/>
      <c r="F366" s="66"/>
      <c r="G366" s="66"/>
      <c r="H366" s="117"/>
      <c r="I366" s="73"/>
      <c r="J366" s="136"/>
    </row>
    <row r="367" spans="1:10" ht="15" customHeight="1">
      <c r="A367" s="134" t="s">
        <v>65</v>
      </c>
      <c r="B367" s="66"/>
      <c r="C367" s="66"/>
      <c r="D367" s="66"/>
      <c r="E367" s="66"/>
      <c r="F367" s="66"/>
      <c r="G367" s="64"/>
      <c r="H367" s="117"/>
      <c r="I367" s="73"/>
      <c r="J367" s="136"/>
    </row>
    <row r="368" spans="1:10" ht="15" customHeight="1">
      <c r="A368" s="75" t="s">
        <v>160</v>
      </c>
      <c r="B368" s="107"/>
      <c r="C368" s="107"/>
      <c r="D368" s="107"/>
      <c r="E368" s="139">
        <v>69069</v>
      </c>
      <c r="F368" s="55">
        <f>F369*F370</f>
        <v>17000</v>
      </c>
      <c r="G368" s="95">
        <v>70369</v>
      </c>
      <c r="H368" s="117">
        <f>SUM(B368:G368)</f>
        <v>156438</v>
      </c>
      <c r="I368" s="73">
        <v>91200</v>
      </c>
      <c r="J368" s="136">
        <f>(H368-I368)/I368</f>
        <v>0.715328947368421</v>
      </c>
    </row>
    <row r="369" spans="1:10" ht="15" customHeight="1">
      <c r="A369" s="75" t="s">
        <v>208</v>
      </c>
      <c r="B369" s="107"/>
      <c r="C369" s="107"/>
      <c r="D369" s="107"/>
      <c r="E369" s="171">
        <v>400</v>
      </c>
      <c r="F369" s="66">
        <v>17</v>
      </c>
      <c r="G369" s="66">
        <v>117</v>
      </c>
      <c r="H369" s="117">
        <f>SUM(B369:G369)</f>
        <v>534</v>
      </c>
      <c r="I369" s="73">
        <v>40</v>
      </c>
      <c r="J369" s="136">
        <f>(H369-I369)/I369</f>
        <v>12.35</v>
      </c>
    </row>
    <row r="370" spans="1:10" ht="15" customHeight="1">
      <c r="A370" s="75" t="s">
        <v>163</v>
      </c>
      <c r="B370" s="107"/>
      <c r="C370" s="107"/>
      <c r="D370" s="107"/>
      <c r="E370" s="171"/>
      <c r="F370" s="66">
        <v>1000</v>
      </c>
      <c r="G370" s="66">
        <f>G368/G369</f>
        <v>601.4444444444445</v>
      </c>
      <c r="H370" s="66">
        <f>H368/H369</f>
        <v>292.9550561797753</v>
      </c>
      <c r="I370" s="66">
        <f>I368/I369</f>
        <v>2280</v>
      </c>
      <c r="J370" s="136">
        <f>(H370-I370)/I370</f>
        <v>-0.8715109402720284</v>
      </c>
    </row>
    <row r="371" spans="1:10" ht="15" customHeight="1">
      <c r="A371" s="75"/>
      <c r="B371" s="66"/>
      <c r="C371" s="66"/>
      <c r="D371" s="66"/>
      <c r="E371" s="66"/>
      <c r="F371" s="66"/>
      <c r="G371" s="66"/>
      <c r="H371" s="117"/>
      <c r="I371" s="73"/>
      <c r="J371" s="136"/>
    </row>
    <row r="372" spans="1:10" ht="15" customHeight="1">
      <c r="A372" s="49" t="s">
        <v>66</v>
      </c>
      <c r="B372" s="64"/>
      <c r="C372" s="64"/>
      <c r="D372" s="64"/>
      <c r="E372" s="64"/>
      <c r="F372" s="64"/>
      <c r="G372" s="64"/>
      <c r="H372" s="117"/>
      <c r="I372" s="73"/>
      <c r="J372" s="136"/>
    </row>
    <row r="373" spans="1:10" ht="15" customHeight="1">
      <c r="A373" s="75" t="s">
        <v>160</v>
      </c>
      <c r="B373" s="55">
        <v>145440</v>
      </c>
      <c r="C373" s="55"/>
      <c r="D373" s="107"/>
      <c r="E373" s="55">
        <v>289000</v>
      </c>
      <c r="F373" s="107"/>
      <c r="G373" s="107"/>
      <c r="H373" s="117">
        <f>SUM(B373:G373)</f>
        <v>434440</v>
      </c>
      <c r="I373" s="73">
        <v>564700</v>
      </c>
      <c r="J373" s="136">
        <f>(H373-I373)/I373</f>
        <v>-0.2306711528245086</v>
      </c>
    </row>
    <row r="374" spans="1:10" ht="15" customHeight="1">
      <c r="A374" s="75" t="s">
        <v>208</v>
      </c>
      <c r="B374" s="68">
        <v>16</v>
      </c>
      <c r="C374" s="66"/>
      <c r="D374" s="107"/>
      <c r="E374" s="66">
        <v>34</v>
      </c>
      <c r="F374" s="107"/>
      <c r="G374" s="107"/>
      <c r="H374" s="117">
        <f>SUM(B374:G374)</f>
        <v>50</v>
      </c>
      <c r="I374" s="73">
        <v>61</v>
      </c>
      <c r="J374" s="136">
        <f>(H374-I374)/I374</f>
        <v>-0.18032786885245902</v>
      </c>
    </row>
    <row r="375" spans="1:10" ht="15" customHeight="1">
      <c r="A375" s="75" t="s">
        <v>163</v>
      </c>
      <c r="B375" s="73">
        <f>B373/B374</f>
        <v>9090</v>
      </c>
      <c r="C375" s="66"/>
      <c r="D375" s="107"/>
      <c r="E375" s="55">
        <f>E373/E374</f>
        <v>8500</v>
      </c>
      <c r="F375" s="107"/>
      <c r="G375" s="107"/>
      <c r="H375" s="117">
        <f>H373/H374</f>
        <v>8688.8</v>
      </c>
      <c r="I375" s="117">
        <f>I373/I374</f>
        <v>9257.377049180328</v>
      </c>
      <c r="J375" s="136">
        <f>(H375-I375)/I375</f>
        <v>-0.061418806445900566</v>
      </c>
    </row>
    <row r="376" spans="1:10" ht="15" customHeight="1">
      <c r="A376" s="75"/>
      <c r="B376" s="55"/>
      <c r="C376" s="55"/>
      <c r="D376" s="55"/>
      <c r="E376" s="55"/>
      <c r="F376" s="55"/>
      <c r="G376" s="55"/>
      <c r="H376" s="117"/>
      <c r="I376" s="73"/>
      <c r="J376" s="136"/>
    </row>
    <row r="377" spans="1:10" ht="15" customHeight="1">
      <c r="A377" s="49" t="s">
        <v>67</v>
      </c>
      <c r="B377" s="66"/>
      <c r="C377" s="66"/>
      <c r="D377" s="66"/>
      <c r="E377" s="66"/>
      <c r="F377" s="66"/>
      <c r="G377" s="64"/>
      <c r="H377" s="117"/>
      <c r="I377" s="73"/>
      <c r="J377" s="136"/>
    </row>
    <row r="378" spans="1:10" ht="15" customHeight="1">
      <c r="A378" s="75" t="s">
        <v>160</v>
      </c>
      <c r="B378" s="107"/>
      <c r="C378" s="55"/>
      <c r="D378" s="55">
        <v>4500</v>
      </c>
      <c r="E378" s="55">
        <v>300</v>
      </c>
      <c r="F378" s="55">
        <f>F379*F380</f>
        <v>13500</v>
      </c>
      <c r="G378" s="55">
        <v>12500</v>
      </c>
      <c r="H378" s="117">
        <f>SUM(B378:G378)</f>
        <v>30800</v>
      </c>
      <c r="I378" s="73">
        <v>41300</v>
      </c>
      <c r="J378" s="136">
        <f>(H378-I378)/I378</f>
        <v>-0.2542372881355932</v>
      </c>
    </row>
    <row r="379" spans="1:10" ht="15" customHeight="1">
      <c r="A379" s="75" t="s">
        <v>208</v>
      </c>
      <c r="B379" s="107"/>
      <c r="C379" s="66"/>
      <c r="D379" s="67">
        <v>3.8</v>
      </c>
      <c r="E379" s="67">
        <v>0.5</v>
      </c>
      <c r="F379" s="66">
        <v>9</v>
      </c>
      <c r="G379" s="66">
        <v>25</v>
      </c>
      <c r="H379" s="117">
        <f>SUM(B379:G379)</f>
        <v>38.3</v>
      </c>
      <c r="I379" s="73">
        <v>53</v>
      </c>
      <c r="J379" s="136">
        <f>(H379-I379)/I379</f>
        <v>-0.2773584905660378</v>
      </c>
    </row>
    <row r="380" spans="1:10" ht="15" customHeight="1">
      <c r="A380" s="75" t="s">
        <v>163</v>
      </c>
      <c r="B380" s="107"/>
      <c r="C380" s="66"/>
      <c r="D380" s="66">
        <f>D378/D379</f>
        <v>1184.2105263157896</v>
      </c>
      <c r="E380" s="66">
        <f>E378/E379</f>
        <v>600</v>
      </c>
      <c r="F380" s="66">
        <v>1500</v>
      </c>
      <c r="G380" s="66">
        <f>G378/G379</f>
        <v>500</v>
      </c>
      <c r="H380" s="66">
        <f>H378/H379</f>
        <v>804.1775456919061</v>
      </c>
      <c r="I380" s="66">
        <f>I378/I379</f>
        <v>779.2452830188679</v>
      </c>
      <c r="J380" s="136">
        <f>(H380-I380)/I380</f>
        <v>0.0319953976191531</v>
      </c>
    </row>
    <row r="381" spans="1:10" ht="15" customHeight="1">
      <c r="A381" s="75"/>
      <c r="B381" s="66"/>
      <c r="C381" s="66"/>
      <c r="D381" s="66"/>
      <c r="E381" s="66"/>
      <c r="F381" s="66"/>
      <c r="G381" s="66"/>
      <c r="H381" s="117"/>
      <c r="I381" s="73"/>
      <c r="J381" s="136"/>
    </row>
    <row r="382" spans="1:10" ht="15" customHeight="1">
      <c r="A382" s="49" t="s">
        <v>68</v>
      </c>
      <c r="B382" s="66"/>
      <c r="C382" s="64"/>
      <c r="D382" s="64"/>
      <c r="E382" s="64"/>
      <c r="F382" s="64"/>
      <c r="G382" s="54"/>
      <c r="H382" s="117"/>
      <c r="I382" s="73"/>
      <c r="J382" s="136"/>
    </row>
    <row r="383" spans="1:10" ht="15" customHeight="1">
      <c r="A383" s="75" t="s">
        <v>160</v>
      </c>
      <c r="B383" s="107"/>
      <c r="C383" s="55">
        <v>500000</v>
      </c>
      <c r="D383" s="107"/>
      <c r="E383" s="107">
        <v>0</v>
      </c>
      <c r="F383" s="55"/>
      <c r="G383" s="55">
        <v>10000</v>
      </c>
      <c r="H383" s="117">
        <f>SUM(B383:G383)</f>
        <v>510000</v>
      </c>
      <c r="I383" s="73">
        <v>502800</v>
      </c>
      <c r="J383" s="136">
        <f>(H383-I383)/I383</f>
        <v>0.014319809069212411</v>
      </c>
    </row>
    <row r="384" spans="1:10" ht="15" customHeight="1">
      <c r="A384" s="75" t="s">
        <v>208</v>
      </c>
      <c r="B384" s="107"/>
      <c r="C384" s="66">
        <v>100</v>
      </c>
      <c r="D384" s="107"/>
      <c r="E384" s="107">
        <v>0</v>
      </c>
      <c r="F384" s="66"/>
      <c r="G384" s="55">
        <v>2</v>
      </c>
      <c r="H384" s="117">
        <f>SUM(B384:G384)</f>
        <v>102</v>
      </c>
      <c r="I384" s="73">
        <v>105</v>
      </c>
      <c r="J384" s="136">
        <f>(H384-I384)/I384</f>
        <v>-0.02857142857142857</v>
      </c>
    </row>
    <row r="385" spans="1:10" ht="15" customHeight="1">
      <c r="A385" s="75" t="s">
        <v>163</v>
      </c>
      <c r="B385" s="107"/>
      <c r="C385" s="66">
        <f>C383/C384</f>
        <v>5000</v>
      </c>
      <c r="D385" s="107"/>
      <c r="E385" s="107">
        <v>0</v>
      </c>
      <c r="F385" s="66"/>
      <c r="G385" s="66">
        <f>G383/G384</f>
        <v>5000</v>
      </c>
      <c r="H385" s="66">
        <f>H383/H384</f>
        <v>5000</v>
      </c>
      <c r="I385" s="66">
        <f>I383/I384</f>
        <v>4788.571428571428</v>
      </c>
      <c r="J385" s="136">
        <f>(H385-I385)/I385</f>
        <v>0.04415274463007163</v>
      </c>
    </row>
    <row r="386" spans="1:10" ht="15" customHeight="1">
      <c r="A386" s="75"/>
      <c r="B386" s="66"/>
      <c r="C386" s="66"/>
      <c r="D386" s="66"/>
      <c r="E386" s="66"/>
      <c r="F386" s="66"/>
      <c r="G386" s="66"/>
      <c r="H386" s="117"/>
      <c r="I386" s="73"/>
      <c r="J386" s="136"/>
    </row>
    <row r="387" spans="1:10" ht="15" customHeight="1">
      <c r="A387" s="134" t="s">
        <v>84</v>
      </c>
      <c r="B387" s="66"/>
      <c r="C387" s="66"/>
      <c r="D387" s="66"/>
      <c r="E387" s="64"/>
      <c r="F387" s="66"/>
      <c r="G387" s="66"/>
      <c r="H387" s="117"/>
      <c r="I387" s="73"/>
      <c r="J387" s="136"/>
    </row>
    <row r="388" spans="1:10" ht="15" customHeight="1">
      <c r="A388" s="75" t="s">
        <v>160</v>
      </c>
      <c r="B388" s="138">
        <v>31000</v>
      </c>
      <c r="C388" s="55"/>
      <c r="D388" s="55">
        <v>46750</v>
      </c>
      <c r="E388" s="107">
        <v>100000</v>
      </c>
      <c r="F388" s="55">
        <f>F389*F390</f>
        <v>40000</v>
      </c>
      <c r="G388" s="95">
        <v>8000</v>
      </c>
      <c r="H388" s="117">
        <f>SUM(B388:G388)</f>
        <v>225750</v>
      </c>
      <c r="I388" s="73">
        <v>396400</v>
      </c>
      <c r="J388" s="136">
        <f>(H388-I388)/I388</f>
        <v>-0.4304994954591322</v>
      </c>
    </row>
    <row r="389" spans="1:10" ht="15" customHeight="1">
      <c r="A389" s="75" t="s">
        <v>208</v>
      </c>
      <c r="B389" s="138"/>
      <c r="C389" s="66"/>
      <c r="D389" s="67">
        <v>5.3</v>
      </c>
      <c r="E389" s="107">
        <v>20</v>
      </c>
      <c r="F389" s="67">
        <v>4</v>
      </c>
      <c r="G389" s="66">
        <v>2</v>
      </c>
      <c r="H389" s="117">
        <f>SUM(B389:G389)</f>
        <v>31.3</v>
      </c>
      <c r="I389" s="73">
        <v>70</v>
      </c>
      <c r="J389" s="136">
        <f>(H389-I389)/I389</f>
        <v>-0.5528571428571429</v>
      </c>
    </row>
    <row r="390" spans="1:10" ht="15" customHeight="1">
      <c r="A390" s="75" t="s">
        <v>163</v>
      </c>
      <c r="B390" s="138"/>
      <c r="C390" s="66"/>
      <c r="D390" s="66">
        <f>D388/D389</f>
        <v>8820.754716981133</v>
      </c>
      <c r="E390" s="107">
        <f>E388/E389</f>
        <v>5000</v>
      </c>
      <c r="F390" s="66">
        <v>10000</v>
      </c>
      <c r="G390" s="66">
        <f>G388/G389</f>
        <v>4000</v>
      </c>
      <c r="H390" s="66">
        <f>H388/H389</f>
        <v>7212.460063897764</v>
      </c>
      <c r="I390" s="66">
        <f>I388/I389</f>
        <v>5662.857142857143</v>
      </c>
      <c r="J390" s="136">
        <f>(H390-I390)/I390</f>
        <v>0.2736433008901196</v>
      </c>
    </row>
    <row r="391" spans="1:10" ht="15" customHeight="1">
      <c r="A391" s="75"/>
      <c r="B391" s="66"/>
      <c r="C391" s="66"/>
      <c r="D391" s="66"/>
      <c r="E391" s="66"/>
      <c r="F391" s="66"/>
      <c r="G391" s="66"/>
      <c r="H391" s="117"/>
      <c r="I391" s="73"/>
      <c r="J391" s="136"/>
    </row>
    <row r="392" spans="1:10" ht="15" customHeight="1">
      <c r="A392" s="134" t="s">
        <v>86</v>
      </c>
      <c r="B392" s="66"/>
      <c r="C392" s="66"/>
      <c r="D392" s="66"/>
      <c r="E392" s="66"/>
      <c r="F392" s="64"/>
      <c r="G392" s="64"/>
      <c r="H392" s="117"/>
      <c r="I392" s="73"/>
      <c r="J392" s="136"/>
    </row>
    <row r="393" spans="1:10" ht="15" customHeight="1">
      <c r="A393" s="75" t="s">
        <v>179</v>
      </c>
      <c r="B393" s="107"/>
      <c r="C393" s="55"/>
      <c r="D393" s="55"/>
      <c r="E393" s="107"/>
      <c r="F393" s="55"/>
      <c r="G393" s="55"/>
      <c r="H393" s="117">
        <v>316250</v>
      </c>
      <c r="I393" s="73">
        <v>240800</v>
      </c>
      <c r="J393" s="136">
        <f>(H393-I393)/I393</f>
        <v>0.31333056478405313</v>
      </c>
    </row>
    <row r="394" spans="1:10" ht="15" customHeight="1">
      <c r="A394" s="75" t="s">
        <v>208</v>
      </c>
      <c r="B394" s="107"/>
      <c r="C394" s="66"/>
      <c r="D394" s="71"/>
      <c r="E394" s="107"/>
      <c r="F394" s="66"/>
      <c r="G394" s="66"/>
      <c r="H394" s="117">
        <v>2300</v>
      </c>
      <c r="I394" s="73">
        <v>1964</v>
      </c>
      <c r="J394" s="136">
        <f>(H394-I394)/I394</f>
        <v>0.1710794297352342</v>
      </c>
    </row>
    <row r="395" spans="1:10" ht="15" customHeight="1">
      <c r="A395" s="75" t="s">
        <v>163</v>
      </c>
      <c r="B395" s="107"/>
      <c r="C395" s="66"/>
      <c r="D395" s="71"/>
      <c r="E395" s="107"/>
      <c r="F395" s="66"/>
      <c r="G395" s="66"/>
      <c r="H395" s="117">
        <f>H393/H394</f>
        <v>137.5</v>
      </c>
      <c r="I395" s="117">
        <f>I393/I394</f>
        <v>122.60692464358452</v>
      </c>
      <c r="J395" s="136">
        <f>(H395-I395)/I395</f>
        <v>0.1214700996677741</v>
      </c>
    </row>
    <row r="396" spans="1:10" ht="15" customHeight="1">
      <c r="A396" s="75"/>
      <c r="B396" s="66"/>
      <c r="C396" s="66"/>
      <c r="D396" s="66"/>
      <c r="E396" s="66"/>
      <c r="F396" s="66"/>
      <c r="G396" s="66"/>
      <c r="H396" s="117"/>
      <c r="I396" s="73"/>
      <c r="J396" s="136"/>
    </row>
    <row r="397" spans="1:10" ht="15" customHeight="1">
      <c r="A397" s="134" t="s">
        <v>87</v>
      </c>
      <c r="B397" s="66"/>
      <c r="C397" s="64"/>
      <c r="D397" s="54"/>
      <c r="E397" s="64"/>
      <c r="F397" s="64"/>
      <c r="G397" s="64"/>
      <c r="H397" s="117"/>
      <c r="I397" s="73"/>
      <c r="J397" s="136"/>
    </row>
    <row r="398" spans="1:10" ht="15" customHeight="1">
      <c r="A398" s="75" t="s">
        <v>160</v>
      </c>
      <c r="B398" s="107"/>
      <c r="C398" s="55"/>
      <c r="D398" s="55">
        <v>14825</v>
      </c>
      <c r="E398" s="55">
        <v>1750</v>
      </c>
      <c r="F398" s="107"/>
      <c r="G398" s="55">
        <v>8000</v>
      </c>
      <c r="H398" s="117">
        <f>SUM(B398:G398)</f>
        <v>24575</v>
      </c>
      <c r="I398" s="73">
        <v>22025</v>
      </c>
      <c r="J398" s="136">
        <f>(H398-I398)/I398</f>
        <v>0.11577752553916004</v>
      </c>
    </row>
    <row r="399" spans="1:10" ht="15" customHeight="1">
      <c r="A399" s="75" t="s">
        <v>208</v>
      </c>
      <c r="B399" s="107"/>
      <c r="C399" s="66"/>
      <c r="D399" s="68">
        <v>26</v>
      </c>
      <c r="E399" s="66">
        <v>5</v>
      </c>
      <c r="F399" s="107"/>
      <c r="G399" s="66">
        <v>2</v>
      </c>
      <c r="H399" s="117">
        <f>SUM(B399:G399)</f>
        <v>33</v>
      </c>
      <c r="I399" s="73">
        <v>43</v>
      </c>
      <c r="J399" s="136">
        <f>(H399-I399)/I399</f>
        <v>-0.23255813953488372</v>
      </c>
    </row>
    <row r="400" spans="1:10" ht="15" customHeight="1">
      <c r="A400" s="75" t="s">
        <v>163</v>
      </c>
      <c r="B400" s="107"/>
      <c r="C400" s="55"/>
      <c r="D400" s="66">
        <f>D398/D399</f>
        <v>570.1923076923077</v>
      </c>
      <c r="E400" s="66">
        <f>E398/E399</f>
        <v>350</v>
      </c>
      <c r="F400" s="107"/>
      <c r="G400" s="66">
        <f>G398/G399</f>
        <v>4000</v>
      </c>
      <c r="H400" s="66">
        <f>H398/H399</f>
        <v>744.6969696969697</v>
      </c>
      <c r="I400" s="66">
        <f>I398/I399</f>
        <v>512.2093023255813</v>
      </c>
      <c r="J400" s="136">
        <f>(H400-I400)/I400</f>
        <v>0.4538919272176936</v>
      </c>
    </row>
    <row r="401" spans="1:10" ht="15" customHeight="1">
      <c r="A401" s="75"/>
      <c r="B401" s="55"/>
      <c r="C401" s="55"/>
      <c r="D401" s="66"/>
      <c r="E401" s="66"/>
      <c r="F401" s="66"/>
      <c r="G401" s="66"/>
      <c r="H401" s="117"/>
      <c r="I401" s="73"/>
      <c r="J401" s="136"/>
    </row>
    <row r="402" spans="1:10" ht="15" customHeight="1">
      <c r="A402" s="81" t="s">
        <v>104</v>
      </c>
      <c r="B402" s="55"/>
      <c r="C402" s="55"/>
      <c r="D402" s="66"/>
      <c r="E402" s="66"/>
      <c r="F402" s="64"/>
      <c r="G402" s="66"/>
      <c r="H402" s="117"/>
      <c r="I402" s="73"/>
      <c r="J402" s="136"/>
    </row>
    <row r="403" spans="1:10" ht="15" customHeight="1">
      <c r="A403" s="75" t="s">
        <v>160</v>
      </c>
      <c r="B403" s="107"/>
      <c r="C403" s="107"/>
      <c r="D403" s="107"/>
      <c r="E403" s="107">
        <v>0</v>
      </c>
      <c r="F403" s="55">
        <f>F404*F405</f>
        <v>50000</v>
      </c>
      <c r="G403" s="107"/>
      <c r="H403" s="117">
        <f>SUM(B403:G403)</f>
        <v>50000</v>
      </c>
      <c r="I403" s="73">
        <v>5000</v>
      </c>
      <c r="J403" s="136">
        <f>(H403-I403)/I403</f>
        <v>9</v>
      </c>
    </row>
    <row r="404" spans="1:10" ht="15" customHeight="1">
      <c r="A404" s="75" t="s">
        <v>208</v>
      </c>
      <c r="B404" s="107"/>
      <c r="C404" s="107"/>
      <c r="D404" s="107"/>
      <c r="E404" s="107">
        <v>0</v>
      </c>
      <c r="F404" s="66">
        <v>5</v>
      </c>
      <c r="G404" s="107"/>
      <c r="H404" s="117">
        <f>SUM(B404:G404)</f>
        <v>5</v>
      </c>
      <c r="I404" s="73">
        <v>3</v>
      </c>
      <c r="J404" s="136">
        <f>(H404-I404)/I404</f>
        <v>0.6666666666666666</v>
      </c>
    </row>
    <row r="405" spans="1:10" ht="15" customHeight="1">
      <c r="A405" s="75" t="s">
        <v>163</v>
      </c>
      <c r="B405" s="107"/>
      <c r="C405" s="107"/>
      <c r="D405" s="107"/>
      <c r="E405" s="107">
        <v>0</v>
      </c>
      <c r="F405" s="66">
        <v>10000</v>
      </c>
      <c r="G405" s="107"/>
      <c r="H405" s="117">
        <f>H403/H404</f>
        <v>10000</v>
      </c>
      <c r="I405" s="117">
        <f>I403/I404</f>
        <v>1666.6666666666667</v>
      </c>
      <c r="J405" s="136">
        <f>(H405-I405)/I405</f>
        <v>5</v>
      </c>
    </row>
    <row r="406" spans="1:10" ht="15" customHeight="1">
      <c r="A406" s="75"/>
      <c r="B406" s="55"/>
      <c r="C406" s="55"/>
      <c r="D406" s="66"/>
      <c r="E406" s="66"/>
      <c r="F406" s="66"/>
      <c r="G406" s="66"/>
      <c r="H406" s="117"/>
      <c r="I406" s="73"/>
      <c r="J406" s="136"/>
    </row>
    <row r="407" spans="1:10" ht="15" customHeight="1">
      <c r="A407" s="137" t="s">
        <v>105</v>
      </c>
      <c r="B407" s="55"/>
      <c r="C407" s="55"/>
      <c r="D407" s="66"/>
      <c r="E407" s="66"/>
      <c r="F407" s="64"/>
      <c r="G407" s="66"/>
      <c r="H407" s="117"/>
      <c r="I407" s="73"/>
      <c r="J407" s="136"/>
    </row>
    <row r="408" spans="1:10" ht="15" customHeight="1">
      <c r="A408" s="75" t="s">
        <v>160</v>
      </c>
      <c r="B408" s="145"/>
      <c r="C408" s="95"/>
      <c r="D408" s="55">
        <v>38750</v>
      </c>
      <c r="E408" s="107">
        <v>50000</v>
      </c>
      <c r="F408" s="55">
        <f>F409*F410</f>
        <v>60000</v>
      </c>
      <c r="G408" s="107">
        <v>18000</v>
      </c>
      <c r="H408" s="117">
        <f>SUM(B408:G408)</f>
        <v>166750</v>
      </c>
      <c r="I408" s="73">
        <v>175000</v>
      </c>
      <c r="J408" s="136">
        <f>(H408-I408)/I408</f>
        <v>-0.047142857142857146</v>
      </c>
    </row>
    <row r="409" spans="1:10" ht="15" customHeight="1">
      <c r="A409" s="75" t="s">
        <v>208</v>
      </c>
      <c r="B409" s="145"/>
      <c r="C409" s="95"/>
      <c r="D409" s="66">
        <v>7.8</v>
      </c>
      <c r="E409" s="107">
        <v>10</v>
      </c>
      <c r="F409" s="66">
        <v>6</v>
      </c>
      <c r="G409" s="107">
        <v>4</v>
      </c>
      <c r="H409" s="117">
        <f>SUM(B409:G409)</f>
        <v>27.8</v>
      </c>
      <c r="I409" s="73">
        <v>30</v>
      </c>
      <c r="J409" s="136">
        <f>(H409-I409)/I409</f>
        <v>-0.0733333333333333</v>
      </c>
    </row>
    <row r="410" spans="1:10" ht="15" customHeight="1">
      <c r="A410" s="75" t="s">
        <v>161</v>
      </c>
      <c r="B410" s="145"/>
      <c r="C410" s="95"/>
      <c r="D410" s="66">
        <f>D408/D409</f>
        <v>4967.948717948718</v>
      </c>
      <c r="E410" s="107">
        <f>E408/E409</f>
        <v>5000</v>
      </c>
      <c r="F410" s="66">
        <v>10000</v>
      </c>
      <c r="G410" s="107">
        <f>G408/G409</f>
        <v>4500</v>
      </c>
      <c r="H410" s="107">
        <f>H408/H409</f>
        <v>5998.201438848921</v>
      </c>
      <c r="I410" s="107">
        <f>I408/I409</f>
        <v>5833.333333333333</v>
      </c>
      <c r="J410" s="136">
        <f>(H410-I410)/I410</f>
        <v>0.028263103802672156</v>
      </c>
    </row>
    <row r="411" spans="1:10" ht="15" customHeight="1">
      <c r="A411" s="75"/>
      <c r="B411" s="55"/>
      <c r="C411" s="55"/>
      <c r="D411" s="66"/>
      <c r="E411" s="66"/>
      <c r="F411" s="66"/>
      <c r="G411" s="66"/>
      <c r="H411" s="117"/>
      <c r="I411" s="73"/>
      <c r="J411" s="136"/>
    </row>
    <row r="412" spans="1:10" ht="15" customHeight="1">
      <c r="A412" s="81" t="s">
        <v>112</v>
      </c>
      <c r="B412" s="55"/>
      <c r="C412" s="55"/>
      <c r="D412" s="66"/>
      <c r="E412" s="66"/>
      <c r="F412" s="66"/>
      <c r="G412" s="66"/>
      <c r="H412" s="117"/>
      <c r="I412" s="73"/>
      <c r="J412" s="136"/>
    </row>
    <row r="413" spans="1:10" ht="15" customHeight="1">
      <c r="A413" s="75" t="s">
        <v>160</v>
      </c>
      <c r="B413" s="107"/>
      <c r="C413" s="55"/>
      <c r="D413" s="107"/>
      <c r="E413" s="66"/>
      <c r="F413" s="107"/>
      <c r="G413" s="107"/>
      <c r="H413" s="117">
        <f>SUM(B413:G413)</f>
        <v>0</v>
      </c>
      <c r="I413" s="73">
        <v>3500</v>
      </c>
      <c r="J413" s="136">
        <f>(H413-I413)/I413</f>
        <v>-1</v>
      </c>
    </row>
    <row r="414" spans="1:10" ht="15" customHeight="1">
      <c r="A414" s="75" t="s">
        <v>208</v>
      </c>
      <c r="B414" s="107"/>
      <c r="C414" s="132"/>
      <c r="D414" s="107"/>
      <c r="E414" s="167"/>
      <c r="F414" s="107"/>
      <c r="G414" s="107"/>
      <c r="H414" s="117">
        <f>SUM(B414:G414)</f>
        <v>0</v>
      </c>
      <c r="I414" s="73">
        <v>1</v>
      </c>
      <c r="J414" s="136">
        <f>(H414-I414)/I414</f>
        <v>-1</v>
      </c>
    </row>
    <row r="415" spans="1:10" ht="15" customHeight="1">
      <c r="A415" s="75" t="s">
        <v>163</v>
      </c>
      <c r="B415" s="107"/>
      <c r="C415" s="55"/>
      <c r="D415" s="107"/>
      <c r="E415" s="168"/>
      <c r="F415" s="107"/>
      <c r="G415" s="107"/>
      <c r="H415" s="117"/>
      <c r="I415" s="73">
        <f>I413/I414</f>
        <v>3500</v>
      </c>
      <c r="J415" s="136"/>
    </row>
    <row r="416" spans="1:10" ht="15" customHeight="1">
      <c r="A416" s="75"/>
      <c r="B416" s="55"/>
      <c r="C416" s="55"/>
      <c r="D416" s="66"/>
      <c r="E416" s="66"/>
      <c r="F416" s="66"/>
      <c r="G416" s="66"/>
      <c r="H416" s="117"/>
      <c r="I416" s="73"/>
      <c r="J416" s="136"/>
    </row>
    <row r="417" spans="1:10" ht="15" customHeight="1">
      <c r="A417" s="81" t="s">
        <v>141</v>
      </c>
      <c r="B417" s="55"/>
      <c r="C417" s="55"/>
      <c r="D417" s="66"/>
      <c r="E417" s="66"/>
      <c r="F417" s="66"/>
      <c r="G417" s="66"/>
      <c r="H417" s="117"/>
      <c r="I417" s="73"/>
      <c r="J417" s="136"/>
    </row>
    <row r="418" spans="1:10" ht="15" customHeight="1">
      <c r="A418" s="75" t="s">
        <v>160</v>
      </c>
      <c r="B418" s="107"/>
      <c r="C418" s="55"/>
      <c r="D418" s="107"/>
      <c r="E418" s="172"/>
      <c r="F418" s="107"/>
      <c r="G418" s="107"/>
      <c r="H418" s="117">
        <f>SUM(B418:G418)</f>
        <v>0</v>
      </c>
      <c r="I418" s="73">
        <v>127400</v>
      </c>
      <c r="J418" s="136">
        <f>(H418-I418)/I418</f>
        <v>-1</v>
      </c>
    </row>
    <row r="419" spans="1:10" ht="15" customHeight="1">
      <c r="A419" s="75" t="s">
        <v>208</v>
      </c>
      <c r="B419" s="107"/>
      <c r="C419" s="78"/>
      <c r="D419" s="107"/>
      <c r="E419" s="167"/>
      <c r="F419" s="107"/>
      <c r="G419" s="107"/>
      <c r="H419" s="117">
        <f>SUM(B419:G419)</f>
        <v>0</v>
      </c>
      <c r="I419" s="73">
        <v>7</v>
      </c>
      <c r="J419" s="136">
        <f>(H419-I419)/I419</f>
        <v>-1</v>
      </c>
    </row>
    <row r="420" spans="1:10" ht="15" customHeight="1">
      <c r="A420" s="75" t="s">
        <v>163</v>
      </c>
      <c r="B420" s="107"/>
      <c r="C420" s="55"/>
      <c r="D420" s="107"/>
      <c r="E420" s="66"/>
      <c r="F420" s="107"/>
      <c r="G420" s="107"/>
      <c r="H420" s="117"/>
      <c r="I420" s="73">
        <f>I418/I419</f>
        <v>18200</v>
      </c>
      <c r="J420" s="136"/>
    </row>
    <row r="421" spans="1:10" ht="15" customHeight="1">
      <c r="A421" s="75"/>
      <c r="B421" s="107"/>
      <c r="C421" s="55"/>
      <c r="D421" s="107"/>
      <c r="E421" s="66"/>
      <c r="F421" s="107"/>
      <c r="G421" s="107"/>
      <c r="H421" s="117"/>
      <c r="I421" s="73"/>
      <c r="J421" s="136"/>
    </row>
    <row r="422" spans="1:10" ht="15" customHeight="1">
      <c r="A422" s="75"/>
      <c r="B422" s="107"/>
      <c r="C422" s="55"/>
      <c r="D422" s="107"/>
      <c r="E422" s="66"/>
      <c r="F422" s="107"/>
      <c r="G422" s="107"/>
      <c r="H422" s="117" t="s">
        <v>127</v>
      </c>
      <c r="I422" s="53" t="s">
        <v>126</v>
      </c>
      <c r="J422" s="155" t="s">
        <v>194</v>
      </c>
    </row>
    <row r="423" spans="1:10" ht="15" customHeight="1">
      <c r="A423" s="77"/>
      <c r="B423" s="176" t="s">
        <v>4</v>
      </c>
      <c r="C423" s="176" t="s">
        <v>5</v>
      </c>
      <c r="D423" s="176" t="s">
        <v>6</v>
      </c>
      <c r="E423" s="176" t="s">
        <v>7</v>
      </c>
      <c r="F423" s="176" t="s">
        <v>8</v>
      </c>
      <c r="G423" s="176" t="s">
        <v>9</v>
      </c>
      <c r="H423" s="119">
        <v>2004</v>
      </c>
      <c r="I423" s="53">
        <v>2003</v>
      </c>
      <c r="J423" s="155"/>
    </row>
    <row r="424" spans="1:10" s="29" customFormat="1" ht="15" customHeight="1">
      <c r="A424" s="13" t="s">
        <v>184</v>
      </c>
      <c r="B424" s="61"/>
      <c r="C424" s="61"/>
      <c r="D424" s="50"/>
      <c r="E424" s="50"/>
      <c r="F424" s="50"/>
      <c r="G424" s="50"/>
      <c r="H424" s="119"/>
      <c r="I424" s="60"/>
      <c r="J424" s="152"/>
    </row>
    <row r="425" spans="1:10" ht="15" customHeight="1">
      <c r="A425" s="49" t="s">
        <v>128</v>
      </c>
      <c r="B425" s="52"/>
      <c r="C425" s="52"/>
      <c r="D425" s="52"/>
      <c r="E425" s="52"/>
      <c r="F425" s="52"/>
      <c r="G425" s="52"/>
      <c r="H425" s="117"/>
      <c r="I425" s="73"/>
      <c r="J425" s="136"/>
    </row>
    <row r="426" spans="1:10" ht="15" customHeight="1">
      <c r="A426" s="75" t="s">
        <v>70</v>
      </c>
      <c r="B426" s="107"/>
      <c r="C426" s="73"/>
      <c r="D426" s="107">
        <v>4300</v>
      </c>
      <c r="E426" s="107"/>
      <c r="F426" s="66"/>
      <c r="G426" s="66"/>
      <c r="H426" s="117"/>
      <c r="I426" s="73">
        <v>54250</v>
      </c>
      <c r="J426" s="136"/>
    </row>
    <row r="427" spans="1:13" ht="15" customHeight="1">
      <c r="A427" s="75" t="s">
        <v>71</v>
      </c>
      <c r="B427" s="66">
        <v>580</v>
      </c>
      <c r="C427" s="64">
        <v>8488</v>
      </c>
      <c r="D427" s="66">
        <v>512</v>
      </c>
      <c r="E427" s="64">
        <v>2936</v>
      </c>
      <c r="F427" s="66">
        <v>134</v>
      </c>
      <c r="G427" s="66">
        <v>88</v>
      </c>
      <c r="H427" s="117">
        <v>13020</v>
      </c>
      <c r="I427" s="73">
        <v>10880</v>
      </c>
      <c r="J427" s="136">
        <f>(H427-I427)/I427</f>
        <v>0.19669117647058823</v>
      </c>
      <c r="K427" s="1">
        <v>8297</v>
      </c>
      <c r="L427" s="156">
        <f>(K427-I427)/I427</f>
        <v>-0.2374080882352941</v>
      </c>
      <c r="M427" s="156"/>
    </row>
    <row r="428" spans="1:13" ht="15" customHeight="1">
      <c r="A428" s="75" t="s">
        <v>72</v>
      </c>
      <c r="B428" s="66">
        <f aca="true" t="shared" si="14" ref="B428:G428">B427*900</f>
        <v>522000</v>
      </c>
      <c r="C428" s="66">
        <f t="shared" si="14"/>
        <v>7639200</v>
      </c>
      <c r="D428" s="66">
        <f t="shared" si="14"/>
        <v>460800</v>
      </c>
      <c r="E428" s="66">
        <f t="shared" si="14"/>
        <v>2642400</v>
      </c>
      <c r="F428" s="66">
        <f t="shared" si="14"/>
        <v>120600</v>
      </c>
      <c r="G428" s="66">
        <f t="shared" si="14"/>
        <v>79200</v>
      </c>
      <c r="H428" s="117">
        <v>11718000</v>
      </c>
      <c r="I428" s="73">
        <v>9792000</v>
      </c>
      <c r="J428" s="136">
        <f>(H428-I428)/I428</f>
        <v>0.19669117647058823</v>
      </c>
      <c r="K428" s="82">
        <f>K427*900</f>
        <v>7467300</v>
      </c>
      <c r="L428" s="156">
        <f>(K428-I428)/I428</f>
        <v>-0.2374080882352941</v>
      </c>
      <c r="M428" s="156"/>
    </row>
    <row r="429" spans="1:13" ht="15" customHeight="1">
      <c r="A429" s="75" t="s">
        <v>73</v>
      </c>
      <c r="B429" s="66">
        <f aca="true" t="shared" si="15" ref="B429:G429">B427*450</f>
        <v>261000</v>
      </c>
      <c r="C429" s="66">
        <f t="shared" si="15"/>
        <v>3819600</v>
      </c>
      <c r="D429" s="66">
        <f t="shared" si="15"/>
        <v>230400</v>
      </c>
      <c r="E429" s="66">
        <f t="shared" si="15"/>
        <v>1321200</v>
      </c>
      <c r="F429" s="66">
        <f t="shared" si="15"/>
        <v>60300</v>
      </c>
      <c r="G429" s="66">
        <f t="shared" si="15"/>
        <v>39600</v>
      </c>
      <c r="H429" s="117">
        <v>5859000</v>
      </c>
      <c r="I429" s="73">
        <v>4896000</v>
      </c>
      <c r="J429" s="136">
        <f>(H429-I429)/I429</f>
        <v>0.19669117647058823</v>
      </c>
      <c r="K429" s="82">
        <f>K427*450</f>
        <v>3733650</v>
      </c>
      <c r="L429" s="156">
        <f>(K429-I429)/I429</f>
        <v>-0.2374080882352941</v>
      </c>
      <c r="M429" s="156"/>
    </row>
    <row r="430" spans="1:10" ht="15" customHeight="1">
      <c r="A430" s="75" t="s">
        <v>139</v>
      </c>
      <c r="B430" s="66"/>
      <c r="C430" s="66"/>
      <c r="D430" s="66"/>
      <c r="E430" s="66"/>
      <c r="F430" s="66"/>
      <c r="G430" s="66"/>
      <c r="H430" s="117">
        <v>2804</v>
      </c>
      <c r="I430" s="73">
        <v>1186</v>
      </c>
      <c r="J430" s="136">
        <f>(H430-I430)/I430</f>
        <v>1.3642495784148398</v>
      </c>
    </row>
    <row r="431" spans="1:10" ht="15" customHeight="1">
      <c r="A431" s="75"/>
      <c r="B431" s="66"/>
      <c r="C431" s="66"/>
      <c r="D431" s="66"/>
      <c r="E431" s="66"/>
      <c r="F431" s="66"/>
      <c r="G431" s="66"/>
      <c r="H431" s="117"/>
      <c r="I431" s="73"/>
      <c r="J431" s="136"/>
    </row>
    <row r="432" spans="1:10" ht="15" customHeight="1">
      <c r="A432" s="49" t="s">
        <v>74</v>
      </c>
      <c r="B432" s="55"/>
      <c r="C432" s="66"/>
      <c r="D432" s="66"/>
      <c r="E432" s="66"/>
      <c r="F432" s="66"/>
      <c r="G432" s="66"/>
      <c r="H432" s="117"/>
      <c r="I432" s="73"/>
      <c r="J432" s="136"/>
    </row>
    <row r="433" spans="1:10" ht="15" customHeight="1">
      <c r="A433" s="75" t="s">
        <v>69</v>
      </c>
      <c r="B433" s="107"/>
      <c r="C433" s="66"/>
      <c r="D433" s="107">
        <v>145</v>
      </c>
      <c r="E433" s="107"/>
      <c r="F433" s="66"/>
      <c r="G433" s="104"/>
      <c r="H433" s="117"/>
      <c r="I433" s="73">
        <v>3550</v>
      </c>
      <c r="J433" s="136"/>
    </row>
    <row r="434" spans="1:10" ht="15" customHeight="1">
      <c r="A434" s="75" t="s">
        <v>159</v>
      </c>
      <c r="B434" s="66">
        <v>678072</v>
      </c>
      <c r="C434" s="66">
        <v>908471.5</v>
      </c>
      <c r="D434" s="107">
        <v>96000</v>
      </c>
      <c r="E434" s="66">
        <f>E435+E436</f>
        <v>5635673</v>
      </c>
      <c r="F434" s="66">
        <v>153650</v>
      </c>
      <c r="G434" s="66">
        <v>503000</v>
      </c>
      <c r="H434" s="117">
        <f>SUM(B434:G434)</f>
        <v>7974866.5</v>
      </c>
      <c r="I434" s="73">
        <v>7584352</v>
      </c>
      <c r="J434" s="136">
        <f>(H434-I434)/I434</f>
        <v>0.051489501014720836</v>
      </c>
    </row>
    <row r="435" spans="1:10" ht="15" customHeight="1">
      <c r="A435" s="75" t="s">
        <v>106</v>
      </c>
      <c r="B435" s="66"/>
      <c r="C435" s="66"/>
      <c r="D435" s="66"/>
      <c r="E435" s="66">
        <v>4760174</v>
      </c>
      <c r="F435" s="66"/>
      <c r="G435" s="66"/>
      <c r="H435" s="117">
        <f>SUM(B435:G435)</f>
        <v>4760174</v>
      </c>
      <c r="I435" s="73">
        <v>4351743</v>
      </c>
      <c r="J435" s="136">
        <f>(H435-I435)/I435</f>
        <v>0.09385457734981133</v>
      </c>
    </row>
    <row r="436" spans="1:10" ht="15" customHeight="1">
      <c r="A436" s="76" t="s">
        <v>186</v>
      </c>
      <c r="B436" s="66">
        <v>678072</v>
      </c>
      <c r="C436" s="66">
        <v>908471.5</v>
      </c>
      <c r="D436" s="107">
        <v>96000</v>
      </c>
      <c r="E436" s="66">
        <v>875499</v>
      </c>
      <c r="F436" s="66">
        <v>153650</v>
      </c>
      <c r="G436" s="66">
        <v>503000</v>
      </c>
      <c r="H436" s="117">
        <f>SUM(B436:G436)</f>
        <v>3214692.5</v>
      </c>
      <c r="I436" s="73">
        <v>3232609</v>
      </c>
      <c r="J436" s="136">
        <f>(H436-I436)/I436</f>
        <v>-0.005542427184976593</v>
      </c>
    </row>
    <row r="437" spans="1:10" ht="15" customHeight="1">
      <c r="A437" s="75"/>
      <c r="B437" s="66"/>
      <c r="C437" s="66"/>
      <c r="D437" s="55"/>
      <c r="E437" s="55"/>
      <c r="F437" s="55"/>
      <c r="G437" s="55"/>
      <c r="H437" s="117"/>
      <c r="I437" s="73"/>
      <c r="J437" s="136"/>
    </row>
    <row r="438" spans="1:10" ht="15" customHeight="1">
      <c r="A438" s="49" t="s">
        <v>75</v>
      </c>
      <c r="B438" s="66"/>
      <c r="C438" s="66"/>
      <c r="D438" s="66"/>
      <c r="E438" s="66"/>
      <c r="F438" s="66"/>
      <c r="G438" s="66"/>
      <c r="H438" s="117"/>
      <c r="I438" s="73"/>
      <c r="J438" s="136"/>
    </row>
    <row r="439" spans="1:10" ht="15" customHeight="1">
      <c r="A439" s="75" t="s">
        <v>160</v>
      </c>
      <c r="B439" s="66">
        <v>12780</v>
      </c>
      <c r="C439" s="56">
        <v>33615</v>
      </c>
      <c r="D439" s="107">
        <v>1500</v>
      </c>
      <c r="E439" s="56">
        <v>31651</v>
      </c>
      <c r="F439" s="56">
        <v>2500</v>
      </c>
      <c r="G439" s="56">
        <v>1420</v>
      </c>
      <c r="H439" s="117">
        <f>SUM(B439:G439)</f>
        <v>83466</v>
      </c>
      <c r="I439" s="73">
        <v>117343</v>
      </c>
      <c r="J439" s="136">
        <f>(H439-I439)/I439</f>
        <v>-0.2887006468217107</v>
      </c>
    </row>
    <row r="440" spans="1:10" ht="15" customHeight="1">
      <c r="A440" s="75" t="s">
        <v>76</v>
      </c>
      <c r="B440" s="66"/>
      <c r="C440" s="66"/>
      <c r="D440" s="107"/>
      <c r="E440" s="66">
        <v>455</v>
      </c>
      <c r="F440" s="66">
        <v>55</v>
      </c>
      <c r="G440" s="66">
        <v>23</v>
      </c>
      <c r="H440" s="117">
        <f>SUM(B440:G440)</f>
        <v>533</v>
      </c>
      <c r="I440" s="73">
        <v>1460</v>
      </c>
      <c r="J440" s="136">
        <f>(H440-I440)/I440</f>
        <v>-0.6349315068493151</v>
      </c>
    </row>
    <row r="441" spans="1:10" ht="15" customHeight="1">
      <c r="A441" s="75" t="s">
        <v>191</v>
      </c>
      <c r="B441" s="66"/>
      <c r="C441" s="66"/>
      <c r="D441" s="107"/>
      <c r="E441" s="66">
        <v>750</v>
      </c>
      <c r="F441" s="66"/>
      <c r="G441" s="66"/>
      <c r="H441" s="117"/>
      <c r="I441" s="130"/>
      <c r="J441" s="136"/>
    </row>
    <row r="442" spans="1:10" ht="15" customHeight="1">
      <c r="A442" s="75" t="s">
        <v>170</v>
      </c>
      <c r="B442" s="66"/>
      <c r="C442" s="66"/>
      <c r="D442" s="107"/>
      <c r="E442" s="66">
        <f>E439/E440</f>
        <v>69.56263736263736</v>
      </c>
      <c r="F442" s="66"/>
      <c r="G442" s="66">
        <f>G439/G440</f>
        <v>61.73913043478261</v>
      </c>
      <c r="H442" s="117"/>
      <c r="I442" s="73"/>
      <c r="J442" s="136"/>
    </row>
    <row r="443" spans="1:10" ht="15" customHeight="1">
      <c r="A443" s="75"/>
      <c r="B443" s="66"/>
      <c r="C443" s="73"/>
      <c r="D443" s="55"/>
      <c r="E443" s="55"/>
      <c r="F443" s="55"/>
      <c r="G443" s="55"/>
      <c r="H443" s="117"/>
      <c r="I443" s="73"/>
      <c r="J443" s="136"/>
    </row>
    <row r="444" spans="1:10" ht="15" customHeight="1">
      <c r="A444" s="49" t="s">
        <v>129</v>
      </c>
      <c r="B444" s="66"/>
      <c r="C444" s="66"/>
      <c r="D444" s="66"/>
      <c r="E444" s="66"/>
      <c r="F444" s="66"/>
      <c r="G444" s="66"/>
      <c r="H444" s="117"/>
      <c r="I444" s="73"/>
      <c r="J444" s="136"/>
    </row>
    <row r="445" spans="1:10" ht="15" customHeight="1">
      <c r="A445" s="75" t="s">
        <v>77</v>
      </c>
      <c r="B445" s="66"/>
      <c r="C445" s="66"/>
      <c r="D445" s="66">
        <v>1375</v>
      </c>
      <c r="E445" s="66">
        <v>3429</v>
      </c>
      <c r="F445" s="66">
        <v>921</v>
      </c>
      <c r="G445" s="66">
        <v>9635</v>
      </c>
      <c r="H445" s="117"/>
      <c r="I445" s="73">
        <v>21224</v>
      </c>
      <c r="J445" s="136"/>
    </row>
    <row r="446" spans="1:13" ht="15" customHeight="1">
      <c r="A446" s="75" t="s">
        <v>71</v>
      </c>
      <c r="B446" s="66">
        <v>765</v>
      </c>
      <c r="C446" s="66">
        <v>3866</v>
      </c>
      <c r="D446" s="66">
        <v>767</v>
      </c>
      <c r="E446" s="66">
        <v>7602</v>
      </c>
      <c r="F446" s="66">
        <v>198</v>
      </c>
      <c r="G446" s="66">
        <v>1125</v>
      </c>
      <c r="H446" s="117">
        <v>14325</v>
      </c>
      <c r="I446" s="73">
        <v>19003</v>
      </c>
      <c r="J446" s="136">
        <f>(H446-I446)/I446</f>
        <v>-0.2461716571067726</v>
      </c>
      <c r="K446" s="1">
        <v>18893</v>
      </c>
      <c r="L446" s="174">
        <f>(K446-I446)/I446</f>
        <v>-0.005788559701099826</v>
      </c>
      <c r="M446" s="174"/>
    </row>
    <row r="447" spans="1:13" ht="15" customHeight="1">
      <c r="A447" s="75" t="s">
        <v>72</v>
      </c>
      <c r="B447" s="66">
        <f aca="true" t="shared" si="16" ref="B447:G447">B446*200</f>
        <v>153000</v>
      </c>
      <c r="C447" s="66">
        <f t="shared" si="16"/>
        <v>773200</v>
      </c>
      <c r="D447" s="66">
        <f t="shared" si="16"/>
        <v>153400</v>
      </c>
      <c r="E447" s="66">
        <f t="shared" si="16"/>
        <v>1520400</v>
      </c>
      <c r="F447" s="66">
        <f t="shared" si="16"/>
        <v>39600</v>
      </c>
      <c r="G447" s="66">
        <f t="shared" si="16"/>
        <v>225000</v>
      </c>
      <c r="H447" s="117">
        <v>2865000</v>
      </c>
      <c r="I447" s="73">
        <v>3800600</v>
      </c>
      <c r="J447" s="136">
        <f>(H447-I447)/I447</f>
        <v>-0.2461716571067726</v>
      </c>
      <c r="K447" s="82">
        <f>K446*200</f>
        <v>3778600</v>
      </c>
      <c r="L447" s="174">
        <f>(K447-I447)/I447</f>
        <v>-0.005788559701099826</v>
      </c>
      <c r="M447" s="174"/>
    </row>
    <row r="448" spans="1:13" ht="15" customHeight="1">
      <c r="A448" s="75" t="s">
        <v>73</v>
      </c>
      <c r="B448" s="66">
        <f aca="true" t="shared" si="17" ref="B448:G448">B446*120</f>
        <v>91800</v>
      </c>
      <c r="C448" s="66">
        <f t="shared" si="17"/>
        <v>463920</v>
      </c>
      <c r="D448" s="66">
        <f t="shared" si="17"/>
        <v>92040</v>
      </c>
      <c r="E448" s="66">
        <f t="shared" si="17"/>
        <v>912240</v>
      </c>
      <c r="F448" s="66">
        <f t="shared" si="17"/>
        <v>23760</v>
      </c>
      <c r="G448" s="66">
        <f t="shared" si="17"/>
        <v>135000</v>
      </c>
      <c r="H448" s="117">
        <v>1719000</v>
      </c>
      <c r="I448" s="73">
        <v>2280360</v>
      </c>
      <c r="J448" s="136">
        <f>(H448-I448)/I448</f>
        <v>-0.2461716571067726</v>
      </c>
      <c r="K448" s="82">
        <f>K446*120</f>
        <v>2267160</v>
      </c>
      <c r="L448" s="174">
        <f>(K448-I448)/I448</f>
        <v>-0.005788559701099826</v>
      </c>
      <c r="M448" s="174"/>
    </row>
    <row r="449" spans="1:10" ht="15" customHeight="1">
      <c r="A449" s="75"/>
      <c r="B449" s="66"/>
      <c r="C449" s="55"/>
      <c r="D449" s="66"/>
      <c r="E449" s="55"/>
      <c r="F449" s="55"/>
      <c r="G449" s="55"/>
      <c r="H449" s="117"/>
      <c r="I449" s="73"/>
      <c r="J449" s="136"/>
    </row>
    <row r="450" spans="1:10" ht="15" customHeight="1">
      <c r="A450" s="49" t="s">
        <v>122</v>
      </c>
      <c r="B450" s="73"/>
      <c r="C450" s="73"/>
      <c r="D450" s="73"/>
      <c r="E450" s="73"/>
      <c r="F450" s="73"/>
      <c r="G450" s="73"/>
      <c r="H450" s="117"/>
      <c r="I450" s="73"/>
      <c r="J450" s="136"/>
    </row>
    <row r="451" spans="1:10" ht="15" customHeight="1">
      <c r="A451" s="75" t="s">
        <v>123</v>
      </c>
      <c r="B451" s="66"/>
      <c r="C451" s="55"/>
      <c r="D451" s="66">
        <v>600</v>
      </c>
      <c r="E451" s="55">
        <v>1895</v>
      </c>
      <c r="F451" s="55">
        <v>191</v>
      </c>
      <c r="G451" s="55">
        <v>104</v>
      </c>
      <c r="H451" s="117"/>
      <c r="I451" s="73">
        <v>6265</v>
      </c>
      <c r="J451" s="136"/>
    </row>
    <row r="452" spans="1:10" ht="15" customHeight="1">
      <c r="A452" s="75" t="s">
        <v>71</v>
      </c>
      <c r="B452" s="66">
        <v>104</v>
      </c>
      <c r="C452" s="55">
        <v>795</v>
      </c>
      <c r="D452" s="66">
        <v>208</v>
      </c>
      <c r="E452" s="55">
        <v>104</v>
      </c>
      <c r="F452" s="55">
        <v>34</v>
      </c>
      <c r="G452" s="55">
        <v>69</v>
      </c>
      <c r="H452" s="117">
        <v>1316</v>
      </c>
      <c r="I452" s="73">
        <v>1137</v>
      </c>
      <c r="J452" s="136">
        <f>(H452-I452)/I452</f>
        <v>0.15743183817062445</v>
      </c>
    </row>
    <row r="453" spans="1:16" ht="15" customHeight="1">
      <c r="A453" s="75" t="s">
        <v>72</v>
      </c>
      <c r="B453" s="66">
        <f aca="true" t="shared" si="18" ref="B453:G453">B452*75</f>
        <v>7800</v>
      </c>
      <c r="C453" s="66">
        <f t="shared" si="18"/>
        <v>59625</v>
      </c>
      <c r="D453" s="66">
        <f t="shared" si="18"/>
        <v>15600</v>
      </c>
      <c r="E453" s="66">
        <f t="shared" si="18"/>
        <v>7800</v>
      </c>
      <c r="F453" s="66">
        <f t="shared" si="18"/>
        <v>2550</v>
      </c>
      <c r="G453" s="66">
        <f t="shared" si="18"/>
        <v>5175</v>
      </c>
      <c r="H453" s="117">
        <v>98700</v>
      </c>
      <c r="I453" s="73">
        <v>85275</v>
      </c>
      <c r="J453" s="136">
        <f>(H453-I453)/I453</f>
        <v>0.15743183817062445</v>
      </c>
      <c r="K453" s="82"/>
      <c r="L453" s="173"/>
      <c r="M453" s="173"/>
      <c r="N453" s="173"/>
      <c r="O453" s="173"/>
      <c r="P453" s="47"/>
    </row>
    <row r="454" spans="1:10" ht="15" customHeight="1">
      <c r="A454" s="75" t="s">
        <v>73</v>
      </c>
      <c r="B454" s="66">
        <f aca="true" t="shared" si="19" ref="B454:G454">B452*45</f>
        <v>4680</v>
      </c>
      <c r="C454" s="66">
        <f t="shared" si="19"/>
        <v>35775</v>
      </c>
      <c r="D454" s="66">
        <f t="shared" si="19"/>
        <v>9360</v>
      </c>
      <c r="E454" s="66">
        <f t="shared" si="19"/>
        <v>4680</v>
      </c>
      <c r="F454" s="66">
        <f t="shared" si="19"/>
        <v>1530</v>
      </c>
      <c r="G454" s="66">
        <f t="shared" si="19"/>
        <v>3105</v>
      </c>
      <c r="H454" s="117">
        <v>49350</v>
      </c>
      <c r="I454" s="73">
        <v>40950</v>
      </c>
      <c r="J454" s="136">
        <f>(H454-I454)/I454</f>
        <v>0.20512820512820512</v>
      </c>
    </row>
    <row r="455" spans="1:10" ht="15" customHeight="1">
      <c r="A455" s="75"/>
      <c r="B455" s="66"/>
      <c r="C455" s="55"/>
      <c r="D455" s="66"/>
      <c r="E455" s="55"/>
      <c r="F455" s="55"/>
      <c r="G455" s="55"/>
      <c r="H455" s="117"/>
      <c r="I455" s="73"/>
      <c r="J455" s="136"/>
    </row>
    <row r="456" spans="1:10" ht="15" customHeight="1">
      <c r="A456" s="49" t="s">
        <v>78</v>
      </c>
      <c r="B456" s="55"/>
      <c r="C456" s="66"/>
      <c r="D456" s="66"/>
      <c r="E456" s="66"/>
      <c r="F456" s="66"/>
      <c r="G456" s="66"/>
      <c r="H456" s="117"/>
      <c r="I456" s="73"/>
      <c r="J456" s="136"/>
    </row>
    <row r="457" spans="1:10" ht="15" customHeight="1">
      <c r="A457" s="75"/>
      <c r="B457" s="66"/>
      <c r="C457" s="66"/>
      <c r="D457" s="66"/>
      <c r="E457" s="66"/>
      <c r="F457" s="66"/>
      <c r="G457" s="66"/>
      <c r="H457" s="117"/>
      <c r="I457" s="73"/>
      <c r="J457" s="136"/>
    </row>
    <row r="458" spans="1:10" ht="15" customHeight="1">
      <c r="A458" s="75" t="s">
        <v>113</v>
      </c>
      <c r="B458" s="66">
        <v>574528</v>
      </c>
      <c r="C458" s="66">
        <v>3100015</v>
      </c>
      <c r="D458" s="55"/>
      <c r="E458" s="66">
        <v>4244178</v>
      </c>
      <c r="F458" s="66"/>
      <c r="G458" s="66"/>
      <c r="H458" s="180">
        <f aca="true" t="shared" si="20" ref="H458:H467">SUM(B458:G458)</f>
        <v>7918721</v>
      </c>
      <c r="I458" s="73">
        <v>7956380</v>
      </c>
      <c r="J458" s="136"/>
    </row>
    <row r="459" spans="1:10" ht="15" customHeight="1">
      <c r="A459" s="75" t="s">
        <v>187</v>
      </c>
      <c r="B459" s="66"/>
      <c r="C459" s="66">
        <v>106690</v>
      </c>
      <c r="D459" s="66">
        <v>8000</v>
      </c>
      <c r="E459" s="66"/>
      <c r="F459" s="55"/>
      <c r="G459" s="55">
        <v>5350</v>
      </c>
      <c r="H459" s="180">
        <f t="shared" si="20"/>
        <v>120040</v>
      </c>
      <c r="I459" s="73">
        <v>212052</v>
      </c>
      <c r="J459" s="136"/>
    </row>
    <row r="460" spans="1:10" ht="15" customHeight="1">
      <c r="A460" s="75" t="s">
        <v>217</v>
      </c>
      <c r="B460" s="66"/>
      <c r="C460" s="66"/>
      <c r="D460" s="66"/>
      <c r="E460" s="66"/>
      <c r="F460" s="55"/>
      <c r="G460" s="55"/>
      <c r="H460" s="180">
        <v>549618</v>
      </c>
      <c r="I460" s="73"/>
      <c r="J460" s="136"/>
    </row>
    <row r="461" spans="1:10" s="21" customFormat="1" ht="15" customHeight="1">
      <c r="A461" s="76" t="s">
        <v>114</v>
      </c>
      <c r="B461" s="64">
        <f aca="true" t="shared" si="21" ref="B461:G461">B458+B459</f>
        <v>574528</v>
      </c>
      <c r="C461" s="64">
        <f t="shared" si="21"/>
        <v>3206705</v>
      </c>
      <c r="D461" s="64">
        <f t="shared" si="21"/>
        <v>8000</v>
      </c>
      <c r="E461" s="64">
        <f t="shared" si="21"/>
        <v>4244178</v>
      </c>
      <c r="F461" s="64">
        <f t="shared" si="21"/>
        <v>0</v>
      </c>
      <c r="G461" s="64">
        <f t="shared" si="21"/>
        <v>5350</v>
      </c>
      <c r="H461" s="117">
        <f>SUM(H458:H460)</f>
        <v>8588379</v>
      </c>
      <c r="I461" s="53">
        <v>8168432</v>
      </c>
      <c r="J461" s="136">
        <f>(H461-I461)/I461</f>
        <v>0.051410968469836074</v>
      </c>
    </row>
    <row r="462" spans="1:10" ht="15" customHeight="1">
      <c r="A462" s="73" t="s">
        <v>120</v>
      </c>
      <c r="B462" s="73">
        <v>2678316</v>
      </c>
      <c r="C462" s="55">
        <v>14492114.6</v>
      </c>
      <c r="D462" s="66"/>
      <c r="E462" s="55">
        <v>19273907</v>
      </c>
      <c r="F462" s="55"/>
      <c r="G462" s="55"/>
      <c r="H462" s="180">
        <f t="shared" si="20"/>
        <v>36444337.6</v>
      </c>
      <c r="I462" s="73">
        <v>37644117</v>
      </c>
      <c r="J462" s="136"/>
    </row>
    <row r="463" spans="1:10" ht="15" customHeight="1">
      <c r="A463" s="75" t="s">
        <v>119</v>
      </c>
      <c r="B463" s="73"/>
      <c r="C463" s="132">
        <f>C459*4.67</f>
        <v>498242.3</v>
      </c>
      <c r="D463" s="66"/>
      <c r="E463" s="55"/>
      <c r="F463" s="55"/>
      <c r="G463" s="55">
        <v>32100</v>
      </c>
      <c r="H463" s="180">
        <f t="shared" si="20"/>
        <v>530342.3</v>
      </c>
      <c r="I463" s="73">
        <v>951498</v>
      </c>
      <c r="J463" s="136"/>
    </row>
    <row r="464" spans="1:10" ht="15" customHeight="1">
      <c r="A464" s="75" t="s">
        <v>218</v>
      </c>
      <c r="B464" s="73"/>
      <c r="C464" s="132"/>
      <c r="D464" s="66"/>
      <c r="E464" s="55"/>
      <c r="F464" s="55"/>
      <c r="G464" s="55"/>
      <c r="H464" s="180">
        <f>H460*4.6</f>
        <v>2528242.8</v>
      </c>
      <c r="I464" s="73"/>
      <c r="J464" s="136"/>
    </row>
    <row r="465" spans="1:10" s="21" customFormat="1" ht="15" customHeight="1">
      <c r="A465" s="76" t="s">
        <v>115</v>
      </c>
      <c r="B465" s="53">
        <f aca="true" t="shared" si="22" ref="B465:G465">B462+B463</f>
        <v>2678316</v>
      </c>
      <c r="C465" s="53">
        <f t="shared" si="22"/>
        <v>14990356.9</v>
      </c>
      <c r="D465" s="53">
        <f t="shared" si="22"/>
        <v>0</v>
      </c>
      <c r="E465" s="53">
        <f t="shared" si="22"/>
        <v>19273907</v>
      </c>
      <c r="F465" s="53">
        <f t="shared" si="22"/>
        <v>0</v>
      </c>
      <c r="G465" s="53">
        <f t="shared" si="22"/>
        <v>32100</v>
      </c>
      <c r="H465" s="117">
        <f>SUM(H462:H464)</f>
        <v>39502922.699999996</v>
      </c>
      <c r="I465" s="53">
        <v>38595615</v>
      </c>
      <c r="J465" s="136">
        <f>(H465-I465)/I465</f>
        <v>0.02350805136801151</v>
      </c>
    </row>
    <row r="466" spans="1:10" ht="15" customHeight="1">
      <c r="A466" s="75" t="s">
        <v>116</v>
      </c>
      <c r="B466" s="73">
        <v>2142652</v>
      </c>
      <c r="C466" s="55">
        <v>11315960.28</v>
      </c>
      <c r="D466" s="68"/>
      <c r="E466" s="55">
        <v>14903820</v>
      </c>
      <c r="F466" s="55"/>
      <c r="G466" s="55"/>
      <c r="H466" s="180">
        <f t="shared" si="20"/>
        <v>28362432.28</v>
      </c>
      <c r="I466" s="73">
        <v>29297704</v>
      </c>
      <c r="J466" s="136"/>
    </row>
    <row r="467" spans="1:10" ht="15" customHeight="1">
      <c r="A467" s="75" t="s">
        <v>117</v>
      </c>
      <c r="B467" s="73"/>
      <c r="C467" s="55">
        <f>C459*3.65</f>
        <v>389418.5</v>
      </c>
      <c r="D467" s="66"/>
      <c r="E467" s="55"/>
      <c r="F467" s="55"/>
      <c r="G467" s="55">
        <v>21400</v>
      </c>
      <c r="H467" s="180">
        <f t="shared" si="20"/>
        <v>410818.5</v>
      </c>
      <c r="I467" s="73">
        <v>750800</v>
      </c>
      <c r="J467" s="136"/>
    </row>
    <row r="468" spans="1:10" ht="15" customHeight="1">
      <c r="A468" s="75" t="s">
        <v>219</v>
      </c>
      <c r="B468" s="73"/>
      <c r="C468" s="55"/>
      <c r="D468" s="66"/>
      <c r="E468" s="55"/>
      <c r="F468" s="55"/>
      <c r="G468" s="55"/>
      <c r="H468" s="181">
        <f>H460*3.58</f>
        <v>1967632.44</v>
      </c>
      <c r="I468" s="73"/>
      <c r="J468" s="136"/>
    </row>
    <row r="469" spans="1:10" s="21" customFormat="1" ht="15" customHeight="1">
      <c r="A469" s="76" t="s">
        <v>118</v>
      </c>
      <c r="B469" s="53">
        <f aca="true" t="shared" si="23" ref="B469:G469">B466+B467</f>
        <v>2142652</v>
      </c>
      <c r="C469" s="53">
        <f t="shared" si="23"/>
        <v>11705378.78</v>
      </c>
      <c r="D469" s="53">
        <f t="shared" si="23"/>
        <v>0</v>
      </c>
      <c r="E469" s="53">
        <f t="shared" si="23"/>
        <v>14903820</v>
      </c>
      <c r="F469" s="53">
        <f t="shared" si="23"/>
        <v>0</v>
      </c>
      <c r="G469" s="53">
        <f t="shared" si="23"/>
        <v>21400</v>
      </c>
      <c r="H469" s="117">
        <f>SUM(H466:H468)</f>
        <v>30740883.220000003</v>
      </c>
      <c r="I469" s="53">
        <v>30048504</v>
      </c>
      <c r="J469" s="136">
        <f>(H469-I469)/I469</f>
        <v>0.02304205294213657</v>
      </c>
    </row>
    <row r="470" spans="1:10" ht="15" customHeight="1">
      <c r="A470" s="49" t="s">
        <v>138</v>
      </c>
      <c r="B470" s="66"/>
      <c r="C470" s="68"/>
      <c r="D470" s="66"/>
      <c r="E470" s="55"/>
      <c r="F470" s="66"/>
      <c r="G470" s="55"/>
      <c r="H470" s="117"/>
      <c r="I470" s="73"/>
      <c r="J470" s="136"/>
    </row>
    <row r="471" spans="1:10" ht="15" customHeight="1">
      <c r="A471" s="75" t="s">
        <v>80</v>
      </c>
      <c r="B471" s="66">
        <v>426808.65</v>
      </c>
      <c r="C471" s="66">
        <v>943704</v>
      </c>
      <c r="D471" s="66"/>
      <c r="E471" s="66">
        <v>1466490</v>
      </c>
      <c r="F471" s="66"/>
      <c r="G471" s="66">
        <v>14254</v>
      </c>
      <c r="H471" s="117">
        <f>SUM(B471:G471)</f>
        <v>2851256.65</v>
      </c>
      <c r="I471" s="73">
        <v>2664928</v>
      </c>
      <c r="J471" s="136">
        <f>(H471-I471)/I471</f>
        <v>0.06991883082769962</v>
      </c>
    </row>
    <row r="472" spans="1:10" ht="15" customHeight="1">
      <c r="A472" s="75" t="s">
        <v>81</v>
      </c>
      <c r="B472" s="66">
        <f>B471*12</f>
        <v>5121703.800000001</v>
      </c>
      <c r="C472" s="66">
        <f>C471*12</f>
        <v>11324448</v>
      </c>
      <c r="D472" s="66"/>
      <c r="E472" s="66">
        <f>E471*12</f>
        <v>17597880</v>
      </c>
      <c r="F472" s="66"/>
      <c r="G472" s="66">
        <f>G471*12</f>
        <v>171048</v>
      </c>
      <c r="H472" s="117">
        <f>SUM(B472:G472)</f>
        <v>34215079.8</v>
      </c>
      <c r="I472" s="73">
        <v>31979136</v>
      </c>
      <c r="J472" s="136">
        <f>(H472-I472)/I472</f>
        <v>0.06991883082769956</v>
      </c>
    </row>
    <row r="473" spans="1:10" ht="15" customHeight="1">
      <c r="A473" s="75"/>
      <c r="B473" s="73"/>
      <c r="C473" s="55"/>
      <c r="D473" s="55"/>
      <c r="E473" s="70"/>
      <c r="F473" s="66"/>
      <c r="G473" s="55"/>
      <c r="H473" s="117"/>
      <c r="I473" s="73"/>
      <c r="J473" s="136"/>
    </row>
    <row r="474" spans="1:10" ht="15" customHeight="1">
      <c r="A474" s="49" t="s">
        <v>82</v>
      </c>
      <c r="B474" s="66"/>
      <c r="C474" s="66"/>
      <c r="D474" s="66"/>
      <c r="E474" s="66"/>
      <c r="F474" s="66"/>
      <c r="G474" s="66"/>
      <c r="H474" s="117"/>
      <c r="I474" s="73"/>
      <c r="J474" s="136"/>
    </row>
    <row r="475" spans="1:10" ht="15" customHeight="1">
      <c r="A475" s="75" t="s">
        <v>83</v>
      </c>
      <c r="B475" s="66">
        <v>2075</v>
      </c>
      <c r="C475" s="66"/>
      <c r="D475" s="66"/>
      <c r="E475" s="66">
        <v>22407</v>
      </c>
      <c r="F475" s="66"/>
      <c r="G475" s="66">
        <v>625</v>
      </c>
      <c r="H475" s="117">
        <f>SUM(B475:G475)</f>
        <v>25107</v>
      </c>
      <c r="I475" s="73">
        <v>26780</v>
      </c>
      <c r="J475" s="136">
        <f>(H475-I475)/I475</f>
        <v>-0.06247199402539208</v>
      </c>
    </row>
    <row r="476" spans="1:10" ht="15" customHeight="1">
      <c r="A476" s="75" t="s">
        <v>140</v>
      </c>
      <c r="B476" s="66">
        <v>36982</v>
      </c>
      <c r="C476" s="66"/>
      <c r="D476" s="66"/>
      <c r="E476" s="66">
        <v>355131.64</v>
      </c>
      <c r="F476" s="66"/>
      <c r="G476" s="66">
        <v>11875</v>
      </c>
      <c r="H476" s="117">
        <f>SUM(B476:G476)</f>
        <v>403988.64</v>
      </c>
      <c r="I476" s="73">
        <v>429284</v>
      </c>
      <c r="J476" s="136">
        <f>(H476-I476)/I476</f>
        <v>-0.058924534806794535</v>
      </c>
    </row>
    <row r="477" spans="1:10" ht="15" customHeight="1">
      <c r="A477" s="75" t="s">
        <v>73</v>
      </c>
      <c r="B477" s="66">
        <v>30181</v>
      </c>
      <c r="C477" s="66"/>
      <c r="D477" s="66"/>
      <c r="E477" s="66">
        <v>281643</v>
      </c>
      <c r="F477" s="66"/>
      <c r="G477" s="66">
        <v>5625</v>
      </c>
      <c r="H477" s="117">
        <f>SUM(B477:G477)</f>
        <v>317449</v>
      </c>
      <c r="I477" s="73">
        <v>353511</v>
      </c>
      <c r="J477" s="136">
        <f>(H477-I477)/I477</f>
        <v>-0.10201096995567323</v>
      </c>
    </row>
    <row r="478" spans="1:10" ht="15" customHeight="1">
      <c r="A478" s="75" t="s">
        <v>79</v>
      </c>
      <c r="B478" s="66"/>
      <c r="C478" s="66"/>
      <c r="D478" s="66"/>
      <c r="E478" s="67"/>
      <c r="F478" s="66"/>
      <c r="G478" s="55"/>
      <c r="H478" s="117"/>
      <c r="I478" s="73"/>
      <c r="J478" s="136"/>
    </row>
    <row r="479" spans="1:10" ht="15" customHeight="1">
      <c r="A479" s="75"/>
      <c r="B479" s="66"/>
      <c r="C479" s="66"/>
      <c r="D479" s="66"/>
      <c r="E479" s="66"/>
      <c r="F479" s="66"/>
      <c r="G479" s="66"/>
      <c r="H479" s="117"/>
      <c r="I479" s="73"/>
      <c r="J479" s="136"/>
    </row>
    <row r="480" spans="1:10" ht="15" customHeight="1">
      <c r="A480" s="96" t="s">
        <v>124</v>
      </c>
      <c r="B480" s="5"/>
      <c r="C480" s="5"/>
      <c r="D480" s="5"/>
      <c r="E480" s="5"/>
      <c r="F480" s="5"/>
      <c r="G480" s="5"/>
      <c r="I480" s="35"/>
      <c r="J480" s="156"/>
    </row>
    <row r="481" spans="1:10" ht="15" customHeight="1">
      <c r="A481" s="96" t="s">
        <v>125</v>
      </c>
      <c r="B481" s="5"/>
      <c r="C481" s="5"/>
      <c r="D481" s="5"/>
      <c r="E481" s="5"/>
      <c r="F481" s="5"/>
      <c r="G481" s="5"/>
      <c r="J481" s="156"/>
    </row>
    <row r="482" spans="1:10" ht="15" customHeight="1">
      <c r="A482" s="96" t="s">
        <v>193</v>
      </c>
      <c r="B482" s="5"/>
      <c r="C482" s="5"/>
      <c r="D482" s="5"/>
      <c r="E482" s="5"/>
      <c r="F482" s="5"/>
      <c r="G482" s="5"/>
      <c r="J482" s="156"/>
    </row>
    <row r="483" spans="1:10" ht="15" customHeight="1">
      <c r="A483" s="96" t="s">
        <v>176</v>
      </c>
      <c r="B483" s="5"/>
      <c r="C483" s="5"/>
      <c r="D483" s="5"/>
      <c r="E483" s="5"/>
      <c r="F483" s="5"/>
      <c r="G483" s="5"/>
      <c r="J483" s="156"/>
    </row>
    <row r="484" spans="1:10" ht="15" customHeight="1">
      <c r="A484" s="96" t="s">
        <v>201</v>
      </c>
      <c r="B484" s="5"/>
      <c r="C484" s="5"/>
      <c r="D484" s="5"/>
      <c r="E484" s="5"/>
      <c r="F484" s="5"/>
      <c r="G484" s="5"/>
      <c r="J484" s="156"/>
    </row>
    <row r="485" spans="1:10" ht="15" customHeight="1">
      <c r="A485" s="96" t="s">
        <v>174</v>
      </c>
      <c r="B485" s="5" t="s">
        <v>156</v>
      </c>
      <c r="C485" s="5"/>
      <c r="D485" s="5"/>
      <c r="E485" s="5"/>
      <c r="F485" s="5"/>
      <c r="G485" s="5"/>
      <c r="H485" s="20"/>
      <c r="J485" s="156"/>
    </row>
    <row r="486" spans="1:10" ht="15" customHeight="1">
      <c r="A486" s="96" t="s">
        <v>175</v>
      </c>
      <c r="B486" s="5"/>
      <c r="C486" s="5"/>
      <c r="D486" s="5"/>
      <c r="E486" s="5"/>
      <c r="F486" s="5"/>
      <c r="G486" s="5"/>
      <c r="H486" s="20"/>
      <c r="J486" s="156"/>
    </row>
    <row r="487" spans="1:10" ht="15" customHeight="1">
      <c r="A487" s="111" t="s">
        <v>177</v>
      </c>
      <c r="J487" s="156"/>
    </row>
    <row r="488" spans="1:10" ht="15" customHeight="1">
      <c r="A488" s="111" t="s">
        <v>196</v>
      </c>
      <c r="J488" s="156"/>
    </row>
    <row r="489" spans="1:10" ht="15" customHeight="1">
      <c r="A489" s="175" t="s">
        <v>209</v>
      </c>
      <c r="J489" s="156"/>
    </row>
    <row r="490" ht="15" customHeight="1">
      <c r="J490" s="156"/>
    </row>
    <row r="491" ht="15" customHeight="1">
      <c r="J491" s="156"/>
    </row>
    <row r="492" ht="15" customHeight="1">
      <c r="J492" s="156"/>
    </row>
    <row r="493" ht="15" customHeight="1">
      <c r="J493" s="156"/>
    </row>
    <row r="494" ht="15" customHeight="1">
      <c r="J494" s="156"/>
    </row>
    <row r="495" ht="15" customHeight="1">
      <c r="J495" s="156"/>
    </row>
    <row r="496" ht="15" customHeight="1">
      <c r="J496" s="156"/>
    </row>
    <row r="497" ht="15" customHeight="1">
      <c r="J497" s="156"/>
    </row>
    <row r="498" ht="15" customHeight="1">
      <c r="J498" s="156"/>
    </row>
    <row r="499" ht="15" customHeight="1">
      <c r="J499" s="156"/>
    </row>
    <row r="500" ht="15" customHeight="1">
      <c r="J500" s="156"/>
    </row>
    <row r="501" ht="15" customHeight="1">
      <c r="J501" s="156"/>
    </row>
    <row r="502" ht="15" customHeight="1">
      <c r="J502" s="156"/>
    </row>
    <row r="503" ht="15" customHeight="1">
      <c r="J503" s="156"/>
    </row>
    <row r="504" ht="15" customHeight="1">
      <c r="J504" s="156"/>
    </row>
    <row r="505" ht="15" customHeight="1">
      <c r="J505" s="156"/>
    </row>
    <row r="506" ht="15" customHeight="1">
      <c r="J506" s="156"/>
    </row>
    <row r="507" ht="15" customHeight="1">
      <c r="J507" s="156"/>
    </row>
    <row r="508" ht="15" customHeight="1">
      <c r="J508" s="156"/>
    </row>
    <row r="509" ht="15" customHeight="1">
      <c r="J509" s="156"/>
    </row>
    <row r="510" ht="15" customHeight="1">
      <c r="J510" s="156"/>
    </row>
    <row r="511" ht="15" customHeight="1">
      <c r="J511" s="156"/>
    </row>
    <row r="512" ht="15" customHeight="1">
      <c r="J512" s="156"/>
    </row>
    <row r="513" ht="15" customHeight="1">
      <c r="J513" s="156"/>
    </row>
    <row r="514" ht="15" customHeight="1">
      <c r="J514" s="156"/>
    </row>
    <row r="515" ht="15" customHeight="1">
      <c r="J515" s="156"/>
    </row>
    <row r="516" ht="15" customHeight="1">
      <c r="J516" s="156"/>
    </row>
    <row r="517" ht="15" customHeight="1">
      <c r="J517" s="156"/>
    </row>
    <row r="518" ht="15" customHeight="1">
      <c r="J518" s="156"/>
    </row>
    <row r="519" ht="15" customHeight="1">
      <c r="J519" s="156"/>
    </row>
    <row r="520" ht="15" customHeight="1">
      <c r="J520" s="156"/>
    </row>
    <row r="521" ht="15" customHeight="1">
      <c r="J521" s="156"/>
    </row>
    <row r="522" ht="15" customHeight="1">
      <c r="J522" s="156"/>
    </row>
    <row r="523" ht="15" customHeight="1">
      <c r="J523" s="156"/>
    </row>
    <row r="524" ht="15" customHeight="1">
      <c r="J524" s="156"/>
    </row>
    <row r="525" ht="15" customHeight="1">
      <c r="J525" s="156"/>
    </row>
    <row r="526" ht="15" customHeight="1">
      <c r="J526" s="156"/>
    </row>
    <row r="527" ht="15" customHeight="1">
      <c r="J527" s="156"/>
    </row>
    <row r="528" ht="15" customHeight="1">
      <c r="J528" s="156"/>
    </row>
    <row r="529" ht="15" customHeight="1">
      <c r="J529" s="156"/>
    </row>
    <row r="530" ht="15" customHeight="1">
      <c r="J530" s="156"/>
    </row>
    <row r="531" ht="15" customHeight="1">
      <c r="J531" s="156"/>
    </row>
    <row r="532" ht="15" customHeight="1">
      <c r="J532" s="156"/>
    </row>
    <row r="533" ht="15" customHeight="1">
      <c r="J533" s="156"/>
    </row>
    <row r="534" ht="15" customHeight="1">
      <c r="J534" s="156"/>
    </row>
    <row r="535" ht="15" customHeight="1">
      <c r="J535" s="156"/>
    </row>
    <row r="536" ht="15" customHeight="1">
      <c r="J536" s="156"/>
    </row>
    <row r="537" ht="15" customHeight="1">
      <c r="J537" s="156"/>
    </row>
    <row r="538" ht="15" customHeight="1">
      <c r="J538" s="156"/>
    </row>
    <row r="539" ht="15" customHeight="1">
      <c r="J539" s="156"/>
    </row>
    <row r="540" ht="15" customHeight="1">
      <c r="J540" s="156"/>
    </row>
    <row r="541" ht="15" customHeight="1">
      <c r="J541" s="156"/>
    </row>
    <row r="542" ht="15" customHeight="1">
      <c r="J542" s="156"/>
    </row>
    <row r="543" ht="15" customHeight="1">
      <c r="J543" s="156"/>
    </row>
    <row r="544" ht="15" customHeight="1">
      <c r="J544" s="156"/>
    </row>
    <row r="545" ht="15" customHeight="1">
      <c r="J545" s="156"/>
    </row>
    <row r="546" ht="15" customHeight="1">
      <c r="J546" s="156"/>
    </row>
    <row r="547" ht="15" customHeight="1">
      <c r="J547" s="156"/>
    </row>
    <row r="548" ht="15" customHeight="1">
      <c r="J548" s="156"/>
    </row>
    <row r="549" ht="15" customHeight="1">
      <c r="J549" s="156"/>
    </row>
    <row r="550" ht="15" customHeight="1">
      <c r="J550" s="156"/>
    </row>
    <row r="551" ht="15" customHeight="1">
      <c r="J551" s="156"/>
    </row>
    <row r="552" ht="15" customHeight="1">
      <c r="J552" s="156"/>
    </row>
    <row r="553" ht="15" customHeight="1">
      <c r="J553" s="156"/>
    </row>
    <row r="554" ht="15" customHeight="1">
      <c r="J554" s="156"/>
    </row>
    <row r="555" ht="15" customHeight="1">
      <c r="J555" s="156"/>
    </row>
    <row r="556" ht="15" customHeight="1">
      <c r="J556" s="156"/>
    </row>
    <row r="557" ht="15" customHeight="1">
      <c r="J557" s="156"/>
    </row>
    <row r="558" ht="15" customHeight="1">
      <c r="J558" s="156"/>
    </row>
    <row r="559" ht="15" customHeight="1">
      <c r="J559" s="156"/>
    </row>
    <row r="560" ht="15" customHeight="1">
      <c r="J560" s="156"/>
    </row>
    <row r="561" ht="15" customHeight="1">
      <c r="J561" s="156"/>
    </row>
    <row r="562" ht="15" customHeight="1">
      <c r="J562" s="156"/>
    </row>
    <row r="563" ht="15" customHeight="1">
      <c r="J563" s="156"/>
    </row>
  </sheetData>
  <printOptions gridLines="1"/>
  <pageMargins left="0" right="0" top="0.5" bottom="0" header="0" footer="0"/>
  <pageSetup horizontalDpi="600" verticalDpi="600" orientation="portrait" scale="60" r:id="rId1"/>
  <headerFooter alignWithMargins="0">
    <oddHeader>&amp;R&amp;P  to &amp;N</oddHeader>
  </headerFooter>
  <rowBreaks count="6" manualBreakCount="6">
    <brk id="70" max="9" man="1"/>
    <brk id="144" max="9" man="1"/>
    <brk id="211" max="9" man="1"/>
    <brk id="268" max="9" man="1"/>
    <brk id="347" max="9" man="1"/>
    <brk id="42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A.B.S Preferred Customer</dc:creator>
  <cp:keywords/>
  <dc:description/>
  <cp:lastModifiedBy>Office</cp:lastModifiedBy>
  <cp:lastPrinted>2005-06-02T22:05:29Z</cp:lastPrinted>
  <dcterms:created xsi:type="dcterms:W3CDTF">1999-12-15T16:18:39Z</dcterms:created>
  <dcterms:modified xsi:type="dcterms:W3CDTF">2007-10-18T15:34:04Z</dcterms:modified>
  <cp:category/>
  <cp:version/>
  <cp:contentType/>
  <cp:contentStatus/>
</cp:coreProperties>
</file>