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720" windowHeight="5730" tabRatio="599" activeTab="0"/>
  </bookViews>
  <sheets>
    <sheet name="A" sheetId="1" r:id="rId1"/>
  </sheets>
  <definedNames>
    <definedName name="_xlnm.Print_Area" localSheetId="0">'A'!$A$1:$H$436</definedName>
  </definedNames>
  <calcPr fullCalcOnLoad="1"/>
</workbook>
</file>

<file path=xl/sharedStrings.xml><?xml version="1.0" encoding="utf-8"?>
<sst xmlns="http://schemas.openxmlformats.org/spreadsheetml/2006/main" count="417" uniqueCount="230">
  <si>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</si>
  <si>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</si>
  <si>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</si>
  <si>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</si>
  <si>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</si>
  <si>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</si>
  <si>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</si>
  <si>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</si>
  <si>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</si>
  <si>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</si>
  <si>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</si>
  <si>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 xml:space="preserve">     Production (lbs)</t>
  </si>
  <si>
    <t xml:space="preserve">      Acres</t>
  </si>
  <si>
    <t>Milpa</t>
  </si>
  <si>
    <t>R.K. BEANS</t>
  </si>
  <si>
    <t xml:space="preserve">      Milpa:</t>
  </si>
  <si>
    <t xml:space="preserve">           Acres</t>
  </si>
  <si>
    <t xml:space="preserve">      Mechanized:</t>
  </si>
  <si>
    <t>COWPEA - (BLACKEYE PEAS)</t>
  </si>
  <si>
    <t xml:space="preserve">     Acres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</si>
  <si>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</si>
  <si>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</si>
  <si>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</si>
  <si>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</si>
  <si>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</si>
  <si>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</si>
  <si>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</si>
  <si>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</si>
  <si>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</si>
  <si>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</si>
  <si>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</si>
  <si>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</si>
  <si>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</si>
  <si>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</si>
  <si>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</si>
  <si>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</si>
  <si>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</si>
  <si>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</si>
  <si>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</si>
  <si>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</si>
  <si>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</si>
  <si>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</si>
  <si>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</si>
  <si>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</si>
  <si>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</si>
  <si>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</si>
  <si>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</si>
  <si>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</si>
  <si>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SWEET PEPPER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</si>
  <si>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</si>
  <si>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</si>
  <si>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</si>
  <si>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</si>
  <si>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</si>
  <si>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</si>
  <si>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</si>
  <si>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</si>
  <si>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</si>
  <si>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</si>
  <si>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</si>
  <si>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</si>
  <si>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</si>
  <si>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</si>
  <si>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</si>
  <si>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PAPAYA (LOCAL)</t>
  </si>
  <si>
    <t>PAPAYA (EXPORT)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</si>
  <si>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</si>
  <si>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</si>
  <si>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</si>
  <si>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</si>
  <si>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</si>
  <si>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</si>
  <si>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</si>
  <si>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</si>
  <si>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</si>
  <si>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</si>
  <si>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</si>
  <si>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</si>
  <si>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</si>
  <si>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</si>
  <si>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</si>
  <si>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</si>
  <si>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</si>
  <si>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</si>
  <si>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</si>
  <si>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</si>
  <si>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</si>
  <si>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</si>
  <si>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</si>
  <si>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</si>
  <si>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</si>
  <si>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</si>
  <si>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</si>
  <si>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</si>
  <si>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</si>
  <si>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</si>
  <si>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</si>
  <si>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</si>
  <si>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</si>
  <si>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</si>
  <si>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</si>
  <si>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</si>
  <si>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</si>
  <si>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</si>
  <si>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</si>
  <si>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</si>
  <si>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</si>
  <si>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</si>
  <si>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</si>
  <si>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</si>
  <si>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</si>
  <si>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</si>
  <si>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Ginger</t>
  </si>
  <si>
    <t>Nutmeg</t>
  </si>
  <si>
    <t>Craboo</t>
  </si>
  <si>
    <t>Processed plants</t>
  </si>
  <si>
    <t>Small Scale Processing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</si>
  <si>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</si>
  <si>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</si>
  <si>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</si>
  <si>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</si>
  <si>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</si>
  <si>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</si>
  <si>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</si>
  <si>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No of Birds slaughtered by Others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</si>
  <si>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</si>
  <si>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</si>
  <si>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</si>
  <si>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</si>
  <si>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</si>
  <si>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</si>
  <si>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</si>
  <si>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</si>
  <si>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</si>
  <si>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</si>
  <si>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</si>
  <si>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</si>
  <si>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 xml:space="preserve">       </t>
  </si>
  <si>
    <t>AGRICULTURAL PRODUCTION STATISTICS FOR 2002</t>
  </si>
  <si>
    <t>Total</t>
  </si>
  <si>
    <t xml:space="preserve">Total </t>
  </si>
  <si>
    <t>CATTLE *</t>
  </si>
  <si>
    <t>PIGS**</t>
  </si>
  <si>
    <t>Mech. Irrigated</t>
  </si>
  <si>
    <t>Production</t>
  </si>
  <si>
    <t>OTHER BEANS</t>
  </si>
  <si>
    <t xml:space="preserve">     Production (lbs) Export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</si>
  <si>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</si>
  <si>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</si>
  <si>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</si>
  <si>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</si>
  <si>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</si>
  <si>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</si>
  <si>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</si>
  <si>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</si>
  <si>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</si>
  <si>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 xml:space="preserve"> </t>
  </si>
  <si>
    <t>Pitahaya</t>
  </si>
  <si>
    <t xml:space="preserve">local sales </t>
  </si>
  <si>
    <t>Lettuce</t>
  </si>
  <si>
    <t>Sweet Corn</t>
  </si>
  <si>
    <t>Ares</t>
  </si>
  <si>
    <t>String Beans</t>
  </si>
  <si>
    <t>Apple Banana</t>
  </si>
  <si>
    <t>Jicama</t>
  </si>
  <si>
    <t>(40 lbs boxes) ($3.00p/bx)</t>
  </si>
  <si>
    <t>2400 (mung)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</si>
  <si>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</si>
  <si>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</si>
  <si>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</si>
  <si>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</si>
  <si>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</si>
  <si>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</si>
  <si>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</si>
  <si>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</si>
  <si>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</si>
  <si>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</si>
  <si>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</si>
  <si>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</si>
  <si>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</si>
  <si>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Fishseries</t>
  </si>
  <si>
    <t>Lobster</t>
  </si>
  <si>
    <t>Fish fillet</t>
  </si>
  <si>
    <t>Conch</t>
  </si>
  <si>
    <t>Whole fish</t>
  </si>
  <si>
    <t>Shrimp</t>
  </si>
  <si>
    <t>Other</t>
  </si>
  <si>
    <t>Cooperatives</t>
  </si>
  <si>
    <t>Lime Total Production</t>
  </si>
  <si>
    <t>Average Yield (lbs)</t>
  </si>
  <si>
    <t>Total Number of  Societies</t>
  </si>
  <si>
    <t>Type</t>
  </si>
  <si>
    <t>Agriculture</t>
  </si>
  <si>
    <t>Bee-Keeping</t>
  </si>
  <si>
    <t>Consumer</t>
  </si>
  <si>
    <t>Crafts</t>
  </si>
  <si>
    <t>Credit Union</t>
  </si>
  <si>
    <t>Fishing</t>
  </si>
  <si>
    <t>Housing</t>
  </si>
  <si>
    <t>Insect</t>
  </si>
  <si>
    <t>Tourism</t>
  </si>
  <si>
    <t>Transport</t>
  </si>
  <si>
    <t>Status</t>
  </si>
  <si>
    <t>Active</t>
  </si>
  <si>
    <t>Liquidation Process</t>
  </si>
  <si>
    <t>Dormant</t>
  </si>
  <si>
    <t>Semi-Active</t>
  </si>
  <si>
    <t>Dissolved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</si>
  <si>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</si>
  <si>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</si>
  <si>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</si>
  <si>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</si>
  <si>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</si>
  <si>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</si>
  <si>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</si>
  <si>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</si>
  <si>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</si>
  <si>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</si>
  <si>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</si>
  <si>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</si>
  <si>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</si>
  <si>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</si>
  <si>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</si>
  <si>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</si>
  <si>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</si>
  <si>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</si>
  <si>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</si>
  <si>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</si>
  <si>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Livestock: * Cattle - Estimated Liveweight = 800*1.2 lbs, Carcass weight = 398*.5 lbs;  ** Pig - Estimated Liveweight = 200 lbs, Carcass Weight= 200*.6 lbs</t>
  </si>
  <si>
    <t>22/4/03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</si>
</sst>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20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left"/>
      <protection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6" fillId="2" borderId="6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3" fontId="4" fillId="4" borderId="0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left"/>
      <protection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8" fillId="2" borderId="6" xfId="0" applyNumberFormat="1" applyFont="1" applyFill="1" applyBorder="1" applyAlignment="1" applyProtection="1">
      <alignment horizontal="center"/>
      <protection/>
    </xf>
    <xf numFmtId="3" fontId="10" fillId="3" borderId="6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8" fontId="10" fillId="0" borderId="6" xfId="0" applyNumberFormat="1" applyFont="1" applyFill="1" applyBorder="1" applyAlignment="1" applyProtection="1">
      <alignment horizontal="center"/>
      <protection/>
    </xf>
    <xf numFmtId="3" fontId="10" fillId="4" borderId="6" xfId="0" applyNumberFormat="1" applyFont="1" applyFill="1" applyBorder="1" applyAlignment="1" applyProtection="1">
      <alignment horizontal="center"/>
      <protection/>
    </xf>
    <xf numFmtId="3" fontId="11" fillId="0" borderId="6" xfId="0" applyNumberFormat="1" applyFont="1" applyFill="1" applyBorder="1" applyAlignment="1" applyProtection="1">
      <alignment horizontal="center"/>
      <protection/>
    </xf>
    <xf numFmtId="3" fontId="8" fillId="4" borderId="6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Fill="1" applyBorder="1" applyAlignment="1">
      <alignment horizontal="center"/>
    </xf>
    <xf numFmtId="3" fontId="8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 applyProtection="1">
      <alignment horizontal="center"/>
      <protection/>
    </xf>
    <xf numFmtId="4" fontId="10" fillId="0" borderId="6" xfId="15" applyNumberFormat="1" applyFont="1" applyFill="1" applyBorder="1" applyAlignment="1" applyProtection="1">
      <alignment horizontal="center"/>
      <protection/>
    </xf>
    <xf numFmtId="4" fontId="8" fillId="0" borderId="6" xfId="15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3" fillId="0" borderId="6" xfId="15" applyNumberFormat="1" applyFont="1" applyFill="1" applyBorder="1" applyAlignment="1" applyProtection="1">
      <alignment horizontal="center"/>
      <protection/>
    </xf>
    <xf numFmtId="178" fontId="8" fillId="0" borderId="6" xfId="0" applyNumberFormat="1" applyFont="1" applyBorder="1" applyAlignment="1">
      <alignment horizontal="center"/>
    </xf>
    <xf numFmtId="3" fontId="10" fillId="3" borderId="6" xfId="15" applyNumberFormat="1" applyFont="1" applyFill="1" applyBorder="1" applyAlignment="1" applyProtection="1">
      <alignment horizontal="center"/>
      <protection/>
    </xf>
    <xf numFmtId="3" fontId="10" fillId="4" borderId="6" xfId="15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 applyProtection="1">
      <alignment horizontal="left"/>
      <protection/>
    </xf>
    <xf numFmtId="3" fontId="10" fillId="0" borderId="6" xfId="0" applyNumberFormat="1" applyFont="1" applyBorder="1" applyAlignment="1" applyProtection="1">
      <alignment horizontal="center"/>
      <protection/>
    </xf>
    <xf numFmtId="3" fontId="8" fillId="0" borderId="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12" fillId="5" borderId="6" xfId="0" applyNumberFormat="1" applyFont="1" applyFill="1" applyBorder="1" applyAlignment="1" applyProtection="1">
      <alignment horizontal="left"/>
      <protection/>
    </xf>
    <xf numFmtId="178" fontId="10" fillId="0" borderId="6" xfId="0" applyNumberFormat="1" applyFont="1" applyFill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80" fontId="10" fillId="0" borderId="6" xfId="0" applyNumberFormat="1" applyFont="1" applyFill="1" applyBorder="1" applyAlignment="1" applyProtection="1">
      <alignment horizontal="center"/>
      <protection/>
    </xf>
    <xf numFmtId="3" fontId="17" fillId="0" borderId="6" xfId="0" applyNumberFormat="1" applyFont="1" applyFill="1" applyBorder="1" applyAlignment="1" applyProtection="1">
      <alignment horizontal="center"/>
      <protection/>
    </xf>
    <xf numFmtId="3" fontId="16" fillId="0" borderId="6" xfId="0" applyNumberFormat="1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3" fontId="6" fillId="2" borderId="13" xfId="0" applyNumberFormat="1" applyFont="1" applyFill="1" applyBorder="1" applyAlignment="1" applyProtection="1">
      <alignment horizontal="center"/>
      <protection/>
    </xf>
    <xf numFmtId="3" fontId="16" fillId="3" borderId="0" xfId="0" applyNumberFormat="1" applyFont="1" applyFill="1" applyBorder="1" applyAlignment="1" applyProtection="1">
      <alignment horizontal="left"/>
      <protection/>
    </xf>
    <xf numFmtId="3" fontId="17" fillId="3" borderId="6" xfId="15" applyNumberFormat="1" applyFont="1" applyFill="1" applyBorder="1" applyAlignment="1" applyProtection="1">
      <alignment horizontal="center"/>
      <protection/>
    </xf>
    <xf numFmtId="3" fontId="18" fillId="5" borderId="6" xfId="0" applyNumberFormat="1" applyFont="1" applyFill="1" applyBorder="1" applyAlignment="1" applyProtection="1">
      <alignment horizontal="center"/>
      <protection/>
    </xf>
    <xf numFmtId="3" fontId="16" fillId="5" borderId="6" xfId="0" applyNumberFormat="1" applyFont="1" applyFill="1" applyBorder="1" applyAlignment="1" applyProtection="1">
      <alignment horizontal="left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4" fontId="8" fillId="0" borderId="6" xfId="0" applyNumberFormat="1" applyFont="1" applyBorder="1" applyAlignment="1">
      <alignment horizontal="center"/>
    </xf>
    <xf numFmtId="178" fontId="8" fillId="0" borderId="6" xfId="15" applyNumberFormat="1" applyFont="1" applyBorder="1" applyAlignment="1" applyProtection="1">
      <alignment horizontal="center"/>
      <protection/>
    </xf>
    <xf numFmtId="3" fontId="16" fillId="3" borderId="6" xfId="0" applyNumberFormat="1" applyFont="1" applyFill="1" applyBorder="1" applyAlignment="1" applyProtection="1">
      <alignment horizontal="left"/>
      <protection/>
    </xf>
    <xf numFmtId="3" fontId="17" fillId="0" borderId="6" xfId="15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 applyProtection="1">
      <alignment horizontal="center"/>
      <protection/>
    </xf>
    <xf numFmtId="178" fontId="10" fillId="4" borderId="6" xfId="15" applyNumberFormat="1" applyFont="1" applyFill="1" applyBorder="1" applyAlignment="1" applyProtection="1">
      <alignment horizontal="center"/>
      <protection/>
    </xf>
    <xf numFmtId="178" fontId="8" fillId="4" borderId="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 applyProtection="1">
      <alignment horizontal="center"/>
      <protection/>
    </xf>
    <xf numFmtId="3" fontId="19" fillId="0" borderId="6" xfId="0" applyNumberFormat="1" applyFont="1" applyBorder="1" applyAlignment="1" applyProtection="1">
      <alignment horizontal="left"/>
      <protection/>
    </xf>
    <xf numFmtId="4" fontId="17" fillId="0" borderId="6" xfId="15" applyNumberFormat="1" applyFont="1" applyFill="1" applyBorder="1" applyAlignment="1" applyProtection="1">
      <alignment horizontal="center"/>
      <protection/>
    </xf>
    <xf numFmtId="3" fontId="17" fillId="3" borderId="6" xfId="15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7" fillId="0" borderId="6" xfId="0" applyNumberFormat="1" applyFont="1" applyFill="1" applyBorder="1" applyAlignment="1" applyProtection="1">
      <alignment horizontal="center"/>
      <protection/>
    </xf>
    <xf numFmtId="178" fontId="17" fillId="0" borderId="6" xfId="15" applyNumberFormat="1" applyFont="1" applyFill="1" applyBorder="1" applyAlignment="1">
      <alignment horizontal="center"/>
    </xf>
    <xf numFmtId="178" fontId="8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175" fontId="10" fillId="0" borderId="6" xfId="15" applyNumberFormat="1" applyFont="1" applyFill="1" applyBorder="1" applyAlignment="1" applyProtection="1">
      <alignment horizontal="center"/>
      <protection/>
    </xf>
    <xf numFmtId="3" fontId="17" fillId="0" borderId="6" xfId="15" applyNumberFormat="1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3" fontId="14" fillId="3" borderId="6" xfId="0" applyNumberFormat="1" applyFont="1" applyFill="1" applyBorder="1" applyAlignment="1" applyProtection="1">
      <alignment horizontal="left"/>
      <protection/>
    </xf>
    <xf numFmtId="3" fontId="14" fillId="2" borderId="6" xfId="0" applyNumberFormat="1" applyFont="1" applyFill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left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70"/>
  <sheetViews>
    <sheetView showGridLines="0" tabSelected="1" workbookViewId="0" topLeftCell="A1">
      <selection activeCell="A1" sqref="A1:H436"/>
    </sheetView>
  </sheetViews>
  <sheetFormatPr defaultColWidth="8.7109375" defaultRowHeight="15" customHeight="1"/>
  <cols>
    <col min="1" max="1" width="32.421875" style="1" customWidth="1"/>
    <col min="2" max="2" width="12.28125" style="20" customWidth="1"/>
    <col min="3" max="3" width="14.57421875" style="20" customWidth="1"/>
    <col min="4" max="4" width="13.421875" style="20" customWidth="1"/>
    <col min="5" max="5" width="13.7109375" style="20" customWidth="1"/>
    <col min="6" max="6" width="12.7109375" style="20" customWidth="1"/>
    <col min="7" max="7" width="12.421875" style="20" customWidth="1"/>
    <col min="8" max="8" width="14.8515625" style="22" customWidth="1"/>
    <col min="9" max="16384" width="22.00390625" style="1" customWidth="1"/>
  </cols>
  <sheetData>
    <row r="1" spans="3:8" ht="15" customHeight="1">
      <c r="C1" s="2" t="s">
        <v>0</v>
      </c>
      <c r="H1" s="52"/>
    </row>
    <row r="2" spans="1:8" ht="15" customHeight="1">
      <c r="A2" s="22"/>
      <c r="B2" s="2"/>
      <c r="H2" s="51"/>
    </row>
    <row r="3" spans="2:5" ht="15" customHeight="1">
      <c r="B3" s="1"/>
      <c r="C3" s="2" t="s">
        <v>138</v>
      </c>
      <c r="D3" s="3"/>
      <c r="E3" s="3"/>
    </row>
    <row r="4" spans="2:8" ht="15" customHeight="1">
      <c r="B4" s="1"/>
      <c r="C4" s="2"/>
      <c r="D4" s="53"/>
      <c r="E4" s="3"/>
      <c r="G4" s="3"/>
      <c r="H4" s="91" t="s">
        <v>229</v>
      </c>
    </row>
    <row r="5" spans="2:5" ht="15" customHeight="1">
      <c r="B5" s="2"/>
      <c r="C5" s="3"/>
      <c r="D5" s="3"/>
      <c r="E5" s="3"/>
    </row>
    <row r="6" spans="1:10" ht="15" customHeight="1">
      <c r="A6" s="35" t="s">
        <v>109</v>
      </c>
      <c r="B6" s="36"/>
      <c r="C6" s="37"/>
      <c r="D6" s="40" t="s">
        <v>1</v>
      </c>
      <c r="E6" s="45"/>
      <c r="F6" s="47"/>
      <c r="G6" s="47"/>
      <c r="H6" s="41"/>
      <c r="J6" s="92"/>
    </row>
    <row r="7" spans="1:8" ht="15" customHeight="1">
      <c r="A7" s="38"/>
      <c r="B7" s="39"/>
      <c r="C7" s="39"/>
      <c r="D7" s="39"/>
      <c r="E7" s="39"/>
      <c r="F7" s="39"/>
      <c r="G7" s="39"/>
      <c r="H7" s="42"/>
    </row>
    <row r="8" spans="1:8" ht="15" customHeight="1">
      <c r="A8" s="7" t="s">
        <v>99</v>
      </c>
      <c r="B8" s="8"/>
      <c r="C8" s="9" t="s">
        <v>100</v>
      </c>
      <c r="D8" s="10"/>
      <c r="E8" s="10"/>
      <c r="F8" s="48"/>
      <c r="G8" s="48"/>
      <c r="H8" s="43"/>
    </row>
    <row r="9" spans="1:8" ht="15" customHeight="1">
      <c r="A9" s="11"/>
      <c r="B9" s="12"/>
      <c r="C9" s="13"/>
      <c r="D9" s="13"/>
      <c r="E9" s="13"/>
      <c r="F9" s="49"/>
      <c r="G9" s="49"/>
      <c r="H9" s="44"/>
    </row>
    <row r="10" spans="1:11" ht="15" customHeight="1">
      <c r="A10" s="14" t="s">
        <v>101</v>
      </c>
      <c r="B10" s="15"/>
      <c r="C10" s="16" t="s">
        <v>102</v>
      </c>
      <c r="D10" s="17"/>
      <c r="E10" s="17"/>
      <c r="F10" s="50"/>
      <c r="G10" s="50"/>
      <c r="H10" s="42"/>
      <c r="K10" s="22"/>
    </row>
    <row r="11" spans="1:8" ht="15" customHeight="1">
      <c r="A11" s="11"/>
      <c r="B11" s="12"/>
      <c r="C11" s="4"/>
      <c r="D11" s="13"/>
      <c r="E11" s="13"/>
      <c r="F11" s="49"/>
      <c r="G11" s="49"/>
      <c r="H11" s="44"/>
    </row>
    <row r="12" spans="1:8" ht="15" customHeight="1">
      <c r="A12" s="14" t="s">
        <v>103</v>
      </c>
      <c r="B12" s="15"/>
      <c r="C12" s="16" t="s">
        <v>2</v>
      </c>
      <c r="D12" s="17"/>
      <c r="E12" s="17"/>
      <c r="F12" s="50"/>
      <c r="G12" s="50"/>
      <c r="H12" s="42"/>
    </row>
    <row r="13" spans="1:8" ht="15" customHeight="1">
      <c r="A13" s="11"/>
      <c r="B13" s="12"/>
      <c r="C13" s="13"/>
      <c r="D13" s="13"/>
      <c r="E13" s="13"/>
      <c r="F13" s="49"/>
      <c r="G13" s="49"/>
      <c r="H13" s="44"/>
    </row>
    <row r="14" spans="1:8" ht="15" customHeight="1">
      <c r="A14" s="18" t="s">
        <v>104</v>
      </c>
      <c r="B14" s="1"/>
      <c r="C14" s="4" t="s">
        <v>105</v>
      </c>
      <c r="D14" s="13"/>
      <c r="E14" s="13"/>
      <c r="F14" s="49"/>
      <c r="G14" s="49"/>
      <c r="H14" s="44"/>
    </row>
    <row r="15" spans="1:8" ht="15" customHeight="1">
      <c r="A15" s="19"/>
      <c r="B15" s="15"/>
      <c r="C15" s="16" t="s">
        <v>106</v>
      </c>
      <c r="D15" s="17"/>
      <c r="E15" s="17"/>
      <c r="F15" s="50"/>
      <c r="G15" s="50"/>
      <c r="H15" s="42"/>
    </row>
    <row r="16" spans="1:8" ht="15" customHeight="1">
      <c r="A16" s="14" t="s">
        <v>107</v>
      </c>
      <c r="B16" s="15"/>
      <c r="C16" s="16" t="s">
        <v>108</v>
      </c>
      <c r="D16" s="17"/>
      <c r="E16" s="17"/>
      <c r="F16" s="50"/>
      <c r="G16" s="50"/>
      <c r="H16" s="42"/>
    </row>
    <row r="17" spans="1:11" s="28" customFormat="1" ht="15" customHeight="1">
      <c r="A17" s="23" t="s">
        <v>96</v>
      </c>
      <c r="B17" s="24"/>
      <c r="C17" s="25"/>
      <c r="D17" s="31"/>
      <c r="E17" s="46"/>
      <c r="F17" s="31"/>
      <c r="G17" s="31"/>
      <c r="H17" s="99"/>
      <c r="K17" s="1"/>
    </row>
    <row r="18" spans="1:11" s="29" customFormat="1" ht="15" customHeight="1">
      <c r="A18" s="27" t="s">
        <v>3</v>
      </c>
      <c r="B18" s="55" t="s">
        <v>4</v>
      </c>
      <c r="C18" s="55" t="s">
        <v>5</v>
      </c>
      <c r="D18" s="56" t="s">
        <v>6</v>
      </c>
      <c r="E18" s="56" t="s">
        <v>7</v>
      </c>
      <c r="F18" s="56" t="s">
        <v>8</v>
      </c>
      <c r="G18" s="56" t="s">
        <v>9</v>
      </c>
      <c r="H18" s="57" t="s">
        <v>139</v>
      </c>
      <c r="K18" s="1"/>
    </row>
    <row r="19" spans="1:11" s="28" customFormat="1" ht="15" customHeight="1">
      <c r="A19" s="26"/>
      <c r="B19" s="58"/>
      <c r="C19" s="58"/>
      <c r="D19" s="59"/>
      <c r="E19" s="59"/>
      <c r="F19" s="59"/>
      <c r="G19" s="59"/>
      <c r="H19" s="57"/>
      <c r="K19" s="1"/>
    </row>
    <row r="20" spans="1:8" ht="15" customHeight="1">
      <c r="A20" s="126" t="s">
        <v>10</v>
      </c>
      <c r="B20" s="56">
        <f aca="true" t="shared" si="0" ref="B20:G20">B22+B26</f>
        <v>110400</v>
      </c>
      <c r="C20" s="56">
        <f t="shared" si="0"/>
        <v>330000</v>
      </c>
      <c r="D20" s="56">
        <f t="shared" si="0"/>
        <v>40500</v>
      </c>
      <c r="E20" s="56">
        <f t="shared" si="0"/>
        <v>77520</v>
      </c>
      <c r="F20" s="56">
        <f t="shared" si="0"/>
        <v>157500</v>
      </c>
      <c r="G20" s="56">
        <f t="shared" si="0"/>
        <v>2568000</v>
      </c>
      <c r="H20" s="56">
        <f>SUM(B20:G20)</f>
        <v>3283920</v>
      </c>
    </row>
    <row r="21" spans="1:16" s="22" customFormat="1" ht="15" customHeight="1">
      <c r="A21" s="32" t="s">
        <v>97</v>
      </c>
      <c r="B21" s="60"/>
      <c r="C21" s="56"/>
      <c r="D21" s="61"/>
      <c r="E21" s="61"/>
      <c r="F21" s="61"/>
      <c r="G21" s="61"/>
      <c r="H21" s="60"/>
      <c r="I21" s="100"/>
      <c r="J21" s="96"/>
      <c r="K21" s="97"/>
      <c r="L21" s="97"/>
      <c r="M21" s="97"/>
      <c r="N21" s="97"/>
      <c r="O21" s="97"/>
      <c r="P21" s="52"/>
    </row>
    <row r="22" spans="1:16" ht="15" customHeight="1">
      <c r="A22" s="86" t="s">
        <v>209</v>
      </c>
      <c r="B22" s="62">
        <f aca="true" t="shared" si="1" ref="B22:G22">SUM(B23*B24)</f>
        <v>80400</v>
      </c>
      <c r="C22" s="62">
        <f t="shared" si="1"/>
        <v>270000</v>
      </c>
      <c r="D22" s="62">
        <f t="shared" si="1"/>
        <v>0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1">
        <f>SUM(B22:G22)</f>
        <v>350400</v>
      </c>
      <c r="I22" s="98"/>
      <c r="J22" s="96"/>
      <c r="K22" s="97"/>
      <c r="L22" s="97"/>
      <c r="M22" s="97"/>
      <c r="N22" s="97"/>
      <c r="O22" s="97"/>
      <c r="P22" s="52"/>
    </row>
    <row r="23" spans="1:16" ht="15" customHeight="1">
      <c r="A23" s="86" t="s">
        <v>111</v>
      </c>
      <c r="B23" s="59">
        <v>200</v>
      </c>
      <c r="C23" s="59">
        <v>450</v>
      </c>
      <c r="D23" s="62"/>
      <c r="E23" s="59">
        <v>0</v>
      </c>
      <c r="F23" s="59"/>
      <c r="G23" s="62"/>
      <c r="H23" s="61">
        <f>SUM(B23:G23)</f>
        <v>650</v>
      </c>
      <c r="I23" s="98"/>
      <c r="J23" s="96"/>
      <c r="K23" s="97"/>
      <c r="L23" s="97"/>
      <c r="M23" s="97"/>
      <c r="N23" s="97"/>
      <c r="O23" s="97"/>
      <c r="P23" s="52"/>
    </row>
    <row r="24" spans="1:16" ht="15" customHeight="1">
      <c r="A24" s="86" t="s">
        <v>189</v>
      </c>
      <c r="B24" s="59">
        <v>402</v>
      </c>
      <c r="C24" s="59">
        <v>600</v>
      </c>
      <c r="D24" s="62"/>
      <c r="E24" s="59"/>
      <c r="F24" s="59"/>
      <c r="G24" s="62"/>
      <c r="H24" s="61">
        <f>(H22/H23)</f>
        <v>539.0769230769231</v>
      </c>
      <c r="I24" s="98"/>
      <c r="J24" s="96"/>
      <c r="K24" s="97"/>
      <c r="L24" s="97"/>
      <c r="M24" s="97"/>
      <c r="N24" s="97"/>
      <c r="O24" s="97"/>
      <c r="P24" s="52"/>
    </row>
    <row r="25" spans="1:8" ht="15" customHeight="1">
      <c r="A25" s="87" t="s">
        <v>13</v>
      </c>
      <c r="B25" s="59"/>
      <c r="C25" s="59"/>
      <c r="D25" s="59"/>
      <c r="E25" s="59"/>
      <c r="F25" s="56"/>
      <c r="G25" s="59"/>
      <c r="H25" s="60"/>
    </row>
    <row r="26" spans="1:8" ht="15" customHeight="1">
      <c r="A26" s="86" t="s">
        <v>210</v>
      </c>
      <c r="B26" s="62">
        <f aca="true" t="shared" si="2" ref="B26:G26">SUM(B27*B28)</f>
        <v>30000</v>
      </c>
      <c r="C26" s="62">
        <f t="shared" si="2"/>
        <v>60000</v>
      </c>
      <c r="D26" s="62">
        <f t="shared" si="2"/>
        <v>40500</v>
      </c>
      <c r="E26" s="62">
        <f t="shared" si="2"/>
        <v>77520</v>
      </c>
      <c r="F26" s="62">
        <f t="shared" si="2"/>
        <v>157500</v>
      </c>
      <c r="G26" s="62">
        <f t="shared" si="2"/>
        <v>2568000</v>
      </c>
      <c r="H26" s="61">
        <f>SUM(B26:G26)</f>
        <v>2933520</v>
      </c>
    </row>
    <row r="27" spans="1:8" ht="15" customHeight="1">
      <c r="A27" s="86" t="s">
        <v>12</v>
      </c>
      <c r="B27" s="59">
        <v>100</v>
      </c>
      <c r="C27" s="59">
        <v>150</v>
      </c>
      <c r="D27" s="59">
        <v>45</v>
      </c>
      <c r="E27" s="59">
        <v>95</v>
      </c>
      <c r="F27" s="59">
        <v>225</v>
      </c>
      <c r="G27" s="59">
        <v>3210</v>
      </c>
      <c r="H27" s="61">
        <f>SUM(B27:G27)</f>
        <v>3825</v>
      </c>
    </row>
    <row r="28" spans="1:8" ht="15" customHeight="1">
      <c r="A28" s="86" t="s">
        <v>189</v>
      </c>
      <c r="B28" s="59">
        <v>300</v>
      </c>
      <c r="C28" s="59">
        <v>400</v>
      </c>
      <c r="D28" s="59">
        <v>900</v>
      </c>
      <c r="E28" s="59">
        <f>816</f>
        <v>816</v>
      </c>
      <c r="F28" s="59">
        <v>700</v>
      </c>
      <c r="G28" s="59">
        <v>800</v>
      </c>
      <c r="H28" s="61">
        <f>(H26/H27)</f>
        <v>766.9333333333333</v>
      </c>
    </row>
    <row r="29" spans="1:8" ht="15" customHeight="1">
      <c r="A29" s="86"/>
      <c r="B29" s="59"/>
      <c r="C29" s="59"/>
      <c r="D29" s="59"/>
      <c r="E29" s="59"/>
      <c r="F29" s="59"/>
      <c r="G29" s="59"/>
      <c r="H29" s="61"/>
    </row>
    <row r="30" spans="1:8" ht="15" customHeight="1">
      <c r="A30" s="126" t="s">
        <v>14</v>
      </c>
      <c r="B30" s="56">
        <f aca="true" t="shared" si="3" ref="B30:G30">B32+B36</f>
        <v>2331346</v>
      </c>
      <c r="C30" s="56">
        <f t="shared" si="3"/>
        <v>1255600</v>
      </c>
      <c r="D30" s="56">
        <f t="shared" si="3"/>
        <v>44000</v>
      </c>
      <c r="E30" s="56">
        <f t="shared" si="3"/>
        <v>1022550</v>
      </c>
      <c r="F30" s="56">
        <f t="shared" si="3"/>
        <v>96000</v>
      </c>
      <c r="G30" s="56">
        <f t="shared" si="3"/>
        <v>190000</v>
      </c>
      <c r="H30" s="56">
        <f>SUM(B30:G30)</f>
        <v>4939496</v>
      </c>
    </row>
    <row r="31" spans="1:8" ht="15" customHeight="1">
      <c r="A31" s="87" t="s">
        <v>15</v>
      </c>
      <c r="B31" s="59"/>
      <c r="C31" s="59"/>
      <c r="D31" s="62"/>
      <c r="E31" s="59"/>
      <c r="F31" s="56"/>
      <c r="G31" s="59"/>
      <c r="H31" s="60"/>
    </row>
    <row r="32" spans="1:8" ht="15" customHeight="1">
      <c r="A32" s="86" t="s">
        <v>209</v>
      </c>
      <c r="B32" s="59">
        <f>B33*B34</f>
        <v>0</v>
      </c>
      <c r="C32" s="59">
        <f>C33*C34</f>
        <v>320000</v>
      </c>
      <c r="D32" s="59">
        <f>D33*D34</f>
        <v>24000</v>
      </c>
      <c r="E32" s="94">
        <v>58450</v>
      </c>
      <c r="F32" s="59">
        <f>F33*F34</f>
        <v>96000</v>
      </c>
      <c r="G32" s="59">
        <f>G33*G34</f>
        <v>190000</v>
      </c>
      <c r="H32" s="60">
        <f>SUM(B32:G32)</f>
        <v>688450</v>
      </c>
    </row>
    <row r="33" spans="1:8" ht="15" customHeight="1">
      <c r="A33" s="86" t="s">
        <v>16</v>
      </c>
      <c r="B33" s="62"/>
      <c r="C33" s="59">
        <v>800</v>
      </c>
      <c r="D33" s="62">
        <v>30</v>
      </c>
      <c r="E33" s="59">
        <v>92</v>
      </c>
      <c r="F33" s="59">
        <v>120</v>
      </c>
      <c r="G33" s="59">
        <v>475</v>
      </c>
      <c r="H33" s="60">
        <f>SUM(B33:G33)</f>
        <v>1517</v>
      </c>
    </row>
    <row r="34" spans="1:8" ht="15" customHeight="1">
      <c r="A34" s="86" t="s">
        <v>189</v>
      </c>
      <c r="B34" s="62"/>
      <c r="C34" s="59">
        <v>400</v>
      </c>
      <c r="D34" s="59">
        <v>800</v>
      </c>
      <c r="E34" s="59">
        <v>635</v>
      </c>
      <c r="F34" s="59">
        <v>800</v>
      </c>
      <c r="G34" s="59">
        <v>400</v>
      </c>
      <c r="H34" s="61">
        <f>(H32/H33)</f>
        <v>453.8233355306526</v>
      </c>
    </row>
    <row r="35" spans="1:8" ht="15" customHeight="1">
      <c r="A35" s="87" t="s">
        <v>17</v>
      </c>
      <c r="B35" s="59"/>
      <c r="C35" s="59"/>
      <c r="D35" s="59"/>
      <c r="E35" s="59"/>
      <c r="F35" s="59"/>
      <c r="G35" s="59"/>
      <c r="H35" s="60"/>
    </row>
    <row r="36" spans="1:8" ht="15" customHeight="1">
      <c r="A36" s="86" t="s">
        <v>209</v>
      </c>
      <c r="B36" s="59">
        <f>SUM(B37*B38)</f>
        <v>2331346</v>
      </c>
      <c r="C36" s="59">
        <f>SUM(C37*C38)</f>
        <v>935600</v>
      </c>
      <c r="D36" s="59">
        <f>SUM(D37*D38)</f>
        <v>20000</v>
      </c>
      <c r="E36" s="59">
        <v>964100</v>
      </c>
      <c r="F36" s="59">
        <f>SUM(F37*F38)</f>
        <v>0</v>
      </c>
      <c r="G36" s="59">
        <f>SUM(G37*G38)</f>
        <v>0</v>
      </c>
      <c r="H36" s="60">
        <f>SUM(B36:G36)</f>
        <v>4251046</v>
      </c>
    </row>
    <row r="37" spans="1:8" ht="15" customHeight="1">
      <c r="A37" s="86" t="s">
        <v>16</v>
      </c>
      <c r="B37" s="59">
        <v>6103</v>
      </c>
      <c r="C37" s="59">
        <v>2339</v>
      </c>
      <c r="D37" s="59">
        <v>25</v>
      </c>
      <c r="E37" s="59">
        <v>1598</v>
      </c>
      <c r="F37" s="59"/>
      <c r="G37" s="62"/>
      <c r="H37" s="60">
        <f>SUM(B37:G37)</f>
        <v>10065</v>
      </c>
    </row>
    <row r="38" spans="1:8" ht="15" customHeight="1">
      <c r="A38" s="86" t="s">
        <v>189</v>
      </c>
      <c r="B38" s="59">
        <v>382</v>
      </c>
      <c r="C38" s="59">
        <v>400</v>
      </c>
      <c r="D38" s="59">
        <v>800</v>
      </c>
      <c r="E38" s="59">
        <v>603</v>
      </c>
      <c r="F38" s="59"/>
      <c r="G38" s="62"/>
      <c r="H38" s="61">
        <f>(H36/H37)</f>
        <v>422.3592647789369</v>
      </c>
    </row>
    <row r="39" spans="1:8" ht="15" customHeight="1">
      <c r="A39" s="86"/>
      <c r="B39" s="59"/>
      <c r="C39" s="59"/>
      <c r="D39" s="59"/>
      <c r="E39" s="59"/>
      <c r="F39" s="59"/>
      <c r="G39" s="62"/>
      <c r="H39" s="61"/>
    </row>
    <row r="40" spans="1:8" ht="15" customHeight="1">
      <c r="A40" s="126" t="s">
        <v>18</v>
      </c>
      <c r="B40" s="59"/>
      <c r="C40" s="56"/>
      <c r="D40" s="59"/>
      <c r="E40" s="61"/>
      <c r="F40" s="59"/>
      <c r="G40" s="59"/>
      <c r="H40" s="60"/>
    </row>
    <row r="41" spans="1:8" ht="15" customHeight="1">
      <c r="A41" s="86" t="s">
        <v>209</v>
      </c>
      <c r="B41" s="59">
        <f aca="true" t="shared" si="4" ref="B41:G41">B42*B43</f>
        <v>25000</v>
      </c>
      <c r="C41" s="59">
        <f t="shared" si="4"/>
        <v>140000</v>
      </c>
      <c r="D41" s="59">
        <f t="shared" si="4"/>
        <v>0</v>
      </c>
      <c r="E41" s="59">
        <v>8060356</v>
      </c>
      <c r="F41" s="59">
        <f t="shared" si="4"/>
        <v>0</v>
      </c>
      <c r="G41" s="59">
        <f t="shared" si="4"/>
        <v>0</v>
      </c>
      <c r="H41" s="60">
        <f>SUM(B41:G41)</f>
        <v>8225356</v>
      </c>
    </row>
    <row r="42" spans="1:8" ht="15" customHeight="1">
      <c r="A42" s="86" t="s">
        <v>19</v>
      </c>
      <c r="B42" s="59">
        <v>25</v>
      </c>
      <c r="C42" s="59">
        <v>175</v>
      </c>
      <c r="D42" s="59"/>
      <c r="E42" s="59">
        <v>6733</v>
      </c>
      <c r="F42" s="59"/>
      <c r="G42" s="59"/>
      <c r="H42" s="60">
        <f>SUM(B42:G42)</f>
        <v>6933</v>
      </c>
    </row>
    <row r="43" spans="1:8" ht="15" customHeight="1">
      <c r="A43" s="86" t="s">
        <v>189</v>
      </c>
      <c r="B43" s="59">
        <v>1000</v>
      </c>
      <c r="C43" s="59">
        <v>800</v>
      </c>
      <c r="D43" s="59"/>
      <c r="E43" s="59">
        <v>1197</v>
      </c>
      <c r="F43" s="59"/>
      <c r="G43" s="59"/>
      <c r="H43" s="61">
        <f>(H41/H42)</f>
        <v>1186.4064618491273</v>
      </c>
    </row>
    <row r="44" spans="1:8" ht="15" customHeight="1">
      <c r="A44" s="33"/>
      <c r="B44" s="59"/>
      <c r="C44" s="59"/>
      <c r="D44" s="59"/>
      <c r="E44" s="59"/>
      <c r="F44" s="59"/>
      <c r="G44" s="59"/>
      <c r="H44" s="60"/>
    </row>
    <row r="45" spans="1:8" ht="15" customHeight="1">
      <c r="A45" s="126" t="s">
        <v>145</v>
      </c>
      <c r="B45" s="59"/>
      <c r="C45" s="59"/>
      <c r="D45" s="59"/>
      <c r="E45" s="59"/>
      <c r="F45" s="59"/>
      <c r="G45" s="59"/>
      <c r="H45" s="60"/>
    </row>
    <row r="46" spans="1:8" ht="15" customHeight="1">
      <c r="A46" s="84" t="s">
        <v>110</v>
      </c>
      <c r="B46" s="59">
        <v>23890</v>
      </c>
      <c r="C46" s="59">
        <v>664000</v>
      </c>
      <c r="D46" s="59" t="s">
        <v>166</v>
      </c>
      <c r="E46" s="59">
        <v>143800</v>
      </c>
      <c r="F46" s="59"/>
      <c r="G46" s="59"/>
      <c r="H46" s="60">
        <f>SUM(B46:G46)</f>
        <v>831690</v>
      </c>
    </row>
    <row r="47" spans="1:8" ht="15" customHeight="1">
      <c r="A47" s="86" t="s">
        <v>111</v>
      </c>
      <c r="B47" s="59">
        <v>30</v>
      </c>
      <c r="C47" s="59">
        <v>830</v>
      </c>
      <c r="D47" s="59">
        <v>2</v>
      </c>
      <c r="E47" s="59">
        <v>190</v>
      </c>
      <c r="F47" s="59"/>
      <c r="G47" s="59"/>
      <c r="H47" s="60">
        <f>SUM(B47:G47)</f>
        <v>1052</v>
      </c>
    </row>
    <row r="48" spans="1:8" ht="15" customHeight="1">
      <c r="A48" s="33"/>
      <c r="B48" s="59"/>
      <c r="C48" s="59"/>
      <c r="D48" s="59"/>
      <c r="E48" s="59"/>
      <c r="F48" s="59"/>
      <c r="G48" s="59"/>
      <c r="H48" s="60"/>
    </row>
    <row r="49" spans="1:8" ht="15" customHeight="1">
      <c r="A49" s="126" t="s">
        <v>20</v>
      </c>
      <c r="B49" s="56">
        <f aca="true" t="shared" si="5" ref="B49:G49">B51+B55</f>
        <v>10366318</v>
      </c>
      <c r="C49" s="56">
        <f t="shared" si="5"/>
        <v>14710000</v>
      </c>
      <c r="D49" s="56">
        <f t="shared" si="5"/>
        <v>683120</v>
      </c>
      <c r="E49" s="56">
        <f t="shared" si="5"/>
        <v>38822720</v>
      </c>
      <c r="F49" s="56">
        <f t="shared" si="5"/>
        <v>4035000</v>
      </c>
      <c r="G49" s="56">
        <f t="shared" si="5"/>
        <v>4993500</v>
      </c>
      <c r="H49" s="56">
        <f>SUM(B49:G49)</f>
        <v>73610658</v>
      </c>
    </row>
    <row r="50" spans="1:8" ht="15" customHeight="1">
      <c r="A50" s="87" t="s">
        <v>21</v>
      </c>
      <c r="B50" s="62"/>
      <c r="C50" s="62"/>
      <c r="D50" s="62"/>
      <c r="E50" s="62"/>
      <c r="F50" s="62"/>
      <c r="G50" s="62"/>
      <c r="H50" s="56"/>
    </row>
    <row r="51" spans="1:8" ht="15" customHeight="1">
      <c r="A51" s="86" t="s">
        <v>211</v>
      </c>
      <c r="B51" s="63">
        <f aca="true" t="shared" si="6" ref="B51:G51">B52*B53</f>
        <v>133600</v>
      </c>
      <c r="C51" s="63">
        <f t="shared" si="6"/>
        <v>1137500</v>
      </c>
      <c r="D51" s="63">
        <f t="shared" si="6"/>
        <v>533120</v>
      </c>
      <c r="E51" s="63">
        <f t="shared" si="6"/>
        <v>354275</v>
      </c>
      <c r="F51" s="63">
        <f t="shared" si="6"/>
        <v>4035000</v>
      </c>
      <c r="G51" s="63">
        <f t="shared" si="6"/>
        <v>4993500</v>
      </c>
      <c r="H51" s="56">
        <f>SUM(B51:G51)</f>
        <v>11186995</v>
      </c>
    </row>
    <row r="52" spans="1:8" ht="15" customHeight="1">
      <c r="A52" s="86" t="s">
        <v>23</v>
      </c>
      <c r="B52" s="59">
        <v>167</v>
      </c>
      <c r="C52" s="59">
        <v>875</v>
      </c>
      <c r="D52" s="59">
        <v>320</v>
      </c>
      <c r="E52" s="59">
        <v>383</v>
      </c>
      <c r="F52" s="59">
        <v>2690</v>
      </c>
      <c r="G52" s="59">
        <v>3329</v>
      </c>
      <c r="H52" s="56">
        <f>SUM(B52:G52)</f>
        <v>7764</v>
      </c>
    </row>
    <row r="53" spans="1:8" ht="15" customHeight="1">
      <c r="A53" s="86" t="s">
        <v>189</v>
      </c>
      <c r="B53" s="59">
        <v>800</v>
      </c>
      <c r="C53" s="59">
        <v>1300</v>
      </c>
      <c r="D53" s="59">
        <v>1666</v>
      </c>
      <c r="E53" s="59">
        <v>925</v>
      </c>
      <c r="F53" s="59">
        <v>1500</v>
      </c>
      <c r="G53" s="59">
        <v>1500</v>
      </c>
      <c r="H53" s="61">
        <f>(H51/H52)</f>
        <v>1440.8803451828953</v>
      </c>
    </row>
    <row r="54" spans="1:8" ht="15" customHeight="1">
      <c r="A54" s="87" t="s">
        <v>24</v>
      </c>
      <c r="B54" s="59"/>
      <c r="C54" s="59"/>
      <c r="D54" s="59"/>
      <c r="E54" s="59"/>
      <c r="F54" s="59"/>
      <c r="G54" s="59"/>
      <c r="H54" s="60"/>
    </row>
    <row r="55" spans="1:8" ht="15" customHeight="1">
      <c r="A55" s="86" t="s">
        <v>22</v>
      </c>
      <c r="B55" s="63">
        <f>B56*B57</f>
        <v>10232718</v>
      </c>
      <c r="C55" s="63">
        <v>13572500</v>
      </c>
      <c r="D55" s="63">
        <f>D56*D57</f>
        <v>150000</v>
      </c>
      <c r="E55" s="63">
        <f>E56*E57</f>
        <v>38468445</v>
      </c>
      <c r="F55" s="63">
        <f>F56*F57</f>
        <v>0</v>
      </c>
      <c r="G55" s="63">
        <f>G56*G57</f>
        <v>0</v>
      </c>
      <c r="H55" s="60">
        <f>SUM(B55:G55)</f>
        <v>62423663</v>
      </c>
    </row>
    <row r="56" spans="1:8" ht="15" customHeight="1">
      <c r="A56" s="86" t="s">
        <v>23</v>
      </c>
      <c r="B56" s="59">
        <v>8506</v>
      </c>
      <c r="C56" s="59">
        <v>6750</v>
      </c>
      <c r="D56" s="59">
        <v>60</v>
      </c>
      <c r="E56" s="59">
        <v>12255</v>
      </c>
      <c r="F56" s="59"/>
      <c r="G56" s="62"/>
      <c r="H56" s="60">
        <f>SUM(B56:G56)</f>
        <v>27571</v>
      </c>
    </row>
    <row r="57" spans="1:8" ht="15" customHeight="1">
      <c r="A57" s="86" t="s">
        <v>189</v>
      </c>
      <c r="B57" s="59">
        <v>1203</v>
      </c>
      <c r="C57" s="59">
        <v>2010</v>
      </c>
      <c r="D57" s="59">
        <v>2500</v>
      </c>
      <c r="E57" s="59">
        <v>3139</v>
      </c>
      <c r="F57" s="59"/>
      <c r="G57" s="62"/>
      <c r="H57" s="61">
        <f>(H55/H56)</f>
        <v>2264.1058721120016</v>
      </c>
    </row>
    <row r="58" spans="1:8" ht="15" customHeight="1">
      <c r="A58" s="86"/>
      <c r="B58" s="59"/>
      <c r="C58" s="59"/>
      <c r="D58" s="59"/>
      <c r="E58" s="59"/>
      <c r="F58" s="59"/>
      <c r="G58" s="62"/>
      <c r="H58" s="61"/>
    </row>
    <row r="59" spans="1:8" s="22" customFormat="1" ht="15" customHeight="1">
      <c r="A59" s="126" t="s">
        <v>25</v>
      </c>
      <c r="B59" s="56">
        <f aca="true" t="shared" si="7" ref="B59:G59">B61+B65+B69</f>
        <v>0</v>
      </c>
      <c r="C59" s="56">
        <f t="shared" si="7"/>
        <v>15000000</v>
      </c>
      <c r="D59" s="56">
        <f t="shared" si="7"/>
        <v>230000</v>
      </c>
      <c r="E59" s="56">
        <f t="shared" si="7"/>
        <v>987300</v>
      </c>
      <c r="F59" s="56">
        <f t="shared" si="7"/>
        <v>800000</v>
      </c>
      <c r="G59" s="56">
        <f t="shared" si="7"/>
        <v>7121825</v>
      </c>
      <c r="H59" s="56">
        <f>SUM(B59:G59)</f>
        <v>24139125</v>
      </c>
    </row>
    <row r="60" spans="1:8" ht="15" customHeight="1">
      <c r="A60" s="87" t="s">
        <v>21</v>
      </c>
      <c r="B60" s="59"/>
      <c r="C60" s="62"/>
      <c r="D60" s="59"/>
      <c r="E60" s="59"/>
      <c r="F60" s="59"/>
      <c r="G60" s="59"/>
      <c r="H60" s="60"/>
    </row>
    <row r="61" spans="1:8" ht="15" customHeight="1">
      <c r="A61" s="86" t="s">
        <v>22</v>
      </c>
      <c r="B61" s="63"/>
      <c r="C61" s="63"/>
      <c r="D61" s="63">
        <f>SUM(D62*D63)</f>
        <v>30000</v>
      </c>
      <c r="E61" s="63" t="s">
        <v>156</v>
      </c>
      <c r="F61" s="63">
        <f>SUM(F62*F63)</f>
        <v>480000</v>
      </c>
      <c r="G61" s="63">
        <f>SUM(G62*G63)</f>
        <v>3651200</v>
      </c>
      <c r="H61" s="60">
        <f>SUM(C61:G61)</f>
        <v>4161200</v>
      </c>
    </row>
    <row r="62" spans="1:8" ht="15" customHeight="1">
      <c r="A62" s="86" t="s">
        <v>23</v>
      </c>
      <c r="B62" s="59"/>
      <c r="C62" s="59"/>
      <c r="D62" s="59">
        <v>12</v>
      </c>
      <c r="E62" s="62"/>
      <c r="F62" s="59">
        <v>400</v>
      </c>
      <c r="G62" s="59">
        <v>2800</v>
      </c>
      <c r="H62" s="60">
        <f>SUM(B62:G62)</f>
        <v>3212</v>
      </c>
    </row>
    <row r="63" spans="1:8" ht="15" customHeight="1">
      <c r="A63" s="86" t="s">
        <v>189</v>
      </c>
      <c r="B63" s="59"/>
      <c r="C63" s="59"/>
      <c r="D63" s="59">
        <v>2500</v>
      </c>
      <c r="E63" s="62"/>
      <c r="F63" s="59">
        <v>1200</v>
      </c>
      <c r="G63" s="59">
        <v>1304</v>
      </c>
      <c r="H63" s="61">
        <f>(H61/H62)</f>
        <v>1295.5168119551681</v>
      </c>
    </row>
    <row r="64" spans="1:8" ht="15" customHeight="1">
      <c r="A64" s="87" t="s">
        <v>24</v>
      </c>
      <c r="B64" s="59"/>
      <c r="C64" s="59"/>
      <c r="D64" s="59"/>
      <c r="E64" s="62"/>
      <c r="F64" s="59"/>
      <c r="G64" s="62"/>
      <c r="H64" s="60"/>
    </row>
    <row r="65" spans="1:8" ht="15" customHeight="1">
      <c r="A65" s="86" t="s">
        <v>22</v>
      </c>
      <c r="B65" s="62">
        <f>B66*B67</f>
        <v>0</v>
      </c>
      <c r="C65" s="62">
        <f>C66*C67</f>
        <v>9000000</v>
      </c>
      <c r="D65" s="62">
        <f>D66*D67</f>
        <v>0</v>
      </c>
      <c r="E65" s="62">
        <v>987300</v>
      </c>
      <c r="F65" s="62">
        <f>F66*F67</f>
        <v>320000</v>
      </c>
      <c r="G65" s="62">
        <f>G66*G67</f>
        <v>3470625</v>
      </c>
      <c r="H65" s="60">
        <f>SUM(B65:G65)</f>
        <v>13777925</v>
      </c>
    </row>
    <row r="66" spans="1:9" ht="15" customHeight="1">
      <c r="A66" s="86" t="s">
        <v>23</v>
      </c>
      <c r="B66" s="59"/>
      <c r="C66" s="59">
        <v>4500</v>
      </c>
      <c r="D66" s="59"/>
      <c r="E66" s="59">
        <v>496</v>
      </c>
      <c r="F66" s="59">
        <v>160</v>
      </c>
      <c r="G66" s="59">
        <v>1875</v>
      </c>
      <c r="H66" s="60">
        <f>SUM(B66:G66)</f>
        <v>7031</v>
      </c>
      <c r="I66" s="61"/>
    </row>
    <row r="67" spans="1:8" ht="15" customHeight="1">
      <c r="A67" s="86" t="s">
        <v>189</v>
      </c>
      <c r="B67" s="59"/>
      <c r="C67" s="62">
        <v>2000</v>
      </c>
      <c r="D67" s="59"/>
      <c r="E67" s="59">
        <v>1990</v>
      </c>
      <c r="F67" s="59">
        <v>2000</v>
      </c>
      <c r="G67" s="59">
        <v>1851</v>
      </c>
      <c r="H67" s="61">
        <f>(H65/H66)</f>
        <v>1959.5967856634902</v>
      </c>
    </row>
    <row r="68" spans="1:8" ht="15" customHeight="1">
      <c r="A68" s="87" t="s">
        <v>143</v>
      </c>
      <c r="B68" s="59"/>
      <c r="C68" s="62"/>
      <c r="D68" s="59"/>
      <c r="E68" s="59"/>
      <c r="F68" s="59"/>
      <c r="G68" s="59"/>
      <c r="H68" s="61"/>
    </row>
    <row r="69" spans="1:8" ht="15" customHeight="1">
      <c r="A69" s="86" t="s">
        <v>144</v>
      </c>
      <c r="B69" s="59">
        <f aca="true" t="shared" si="8" ref="B69:G69">B70*B71</f>
        <v>0</v>
      </c>
      <c r="C69" s="59">
        <f t="shared" si="8"/>
        <v>6000000</v>
      </c>
      <c r="D69" s="59">
        <f t="shared" si="8"/>
        <v>200000</v>
      </c>
      <c r="E69" s="59">
        <f t="shared" si="8"/>
        <v>0</v>
      </c>
      <c r="F69" s="59">
        <f t="shared" si="8"/>
        <v>0</v>
      </c>
      <c r="G69" s="59">
        <f t="shared" si="8"/>
        <v>0</v>
      </c>
      <c r="H69" s="61">
        <f>SUM(B69:G69)</f>
        <v>6200000</v>
      </c>
    </row>
    <row r="70" spans="1:8" ht="15" customHeight="1">
      <c r="A70" s="86" t="s">
        <v>111</v>
      </c>
      <c r="B70" s="59"/>
      <c r="C70" s="62">
        <v>1500</v>
      </c>
      <c r="D70" s="59">
        <v>50</v>
      </c>
      <c r="E70" s="59"/>
      <c r="F70" s="59"/>
      <c r="G70" s="59"/>
      <c r="H70" s="61">
        <f>SUM(B70:G70)</f>
        <v>1550</v>
      </c>
    </row>
    <row r="71" spans="1:8" ht="15" customHeight="1">
      <c r="A71" s="86" t="s">
        <v>189</v>
      </c>
      <c r="B71" s="59"/>
      <c r="C71" s="62">
        <v>4000</v>
      </c>
      <c r="D71" s="59">
        <v>4000</v>
      </c>
      <c r="E71" s="59"/>
      <c r="F71" s="59"/>
      <c r="G71" s="59"/>
      <c r="H71" s="61">
        <f>(H69/H70)</f>
        <v>4000</v>
      </c>
    </row>
    <row r="72" spans="1:8" ht="15" customHeight="1">
      <c r="A72" s="86"/>
      <c r="B72" s="59"/>
      <c r="C72" s="62"/>
      <c r="D72" s="59"/>
      <c r="E72" s="59"/>
      <c r="F72" s="59"/>
      <c r="G72" s="59"/>
      <c r="H72" s="61"/>
    </row>
    <row r="73" spans="1:8" ht="15" customHeight="1">
      <c r="A73" s="126" t="s">
        <v>26</v>
      </c>
      <c r="B73" s="56"/>
      <c r="C73" s="56"/>
      <c r="D73" s="56"/>
      <c r="E73" s="56"/>
      <c r="F73" s="56"/>
      <c r="G73" s="56"/>
      <c r="H73" s="60"/>
    </row>
    <row r="74" spans="1:8" ht="15" customHeight="1">
      <c r="A74" s="86" t="s">
        <v>177</v>
      </c>
      <c r="B74" s="59">
        <f aca="true" t="shared" si="9" ref="B74:G74">B75*B76</f>
        <v>1278005</v>
      </c>
      <c r="C74" s="59">
        <f t="shared" si="9"/>
        <v>24030000</v>
      </c>
      <c r="D74" s="59">
        <f t="shared" si="9"/>
        <v>0</v>
      </c>
      <c r="E74" s="59">
        <f t="shared" si="9"/>
        <v>1343220</v>
      </c>
      <c r="F74" s="59">
        <f t="shared" si="9"/>
        <v>0</v>
      </c>
      <c r="G74" s="59">
        <f t="shared" si="9"/>
        <v>0</v>
      </c>
      <c r="H74" s="60">
        <f>SUM(B74:G74)</f>
        <v>26651225</v>
      </c>
    </row>
    <row r="75" spans="1:8" ht="15" customHeight="1">
      <c r="A75" s="86" t="s">
        <v>19</v>
      </c>
      <c r="B75" s="59">
        <v>1165</v>
      </c>
      <c r="C75" s="59">
        <v>8010</v>
      </c>
      <c r="D75" s="59"/>
      <c r="E75" s="59">
        <v>610</v>
      </c>
      <c r="F75" s="59"/>
      <c r="G75" s="59"/>
      <c r="H75" s="60">
        <f>SUM(B75:G75)</f>
        <v>9785</v>
      </c>
    </row>
    <row r="76" spans="1:8" ht="15" customHeight="1">
      <c r="A76" s="86" t="s">
        <v>189</v>
      </c>
      <c r="B76" s="59">
        <v>1097</v>
      </c>
      <c r="C76" s="59">
        <v>3000</v>
      </c>
      <c r="D76" s="59"/>
      <c r="E76" s="59">
        <v>2202</v>
      </c>
      <c r="F76" s="59"/>
      <c r="G76" s="59"/>
      <c r="H76" s="61">
        <f>(H74/H75)</f>
        <v>2723.6816555952987</v>
      </c>
    </row>
    <row r="77" spans="1:8" ht="15" customHeight="1">
      <c r="A77" s="126" t="s">
        <v>27</v>
      </c>
      <c r="B77" s="59"/>
      <c r="C77" s="62"/>
      <c r="D77" s="59"/>
      <c r="E77" s="59"/>
      <c r="F77" s="59"/>
      <c r="G77" s="59"/>
      <c r="H77" s="60"/>
    </row>
    <row r="78" spans="1:8" ht="15" customHeight="1">
      <c r="A78" s="86" t="s">
        <v>178</v>
      </c>
      <c r="B78" s="59">
        <f>B79*B80</f>
        <v>0</v>
      </c>
      <c r="C78" s="59"/>
      <c r="D78" s="59">
        <f>D79*D80</f>
        <v>0</v>
      </c>
      <c r="E78" s="59">
        <f>E79*E80</f>
        <v>0</v>
      </c>
      <c r="F78" s="59">
        <f>F79*F80</f>
        <v>0</v>
      </c>
      <c r="G78" s="59"/>
      <c r="H78" s="60">
        <v>2058225</v>
      </c>
    </row>
    <row r="79" spans="1:8" ht="15" customHeight="1">
      <c r="A79" s="86" t="s">
        <v>19</v>
      </c>
      <c r="B79" s="59"/>
      <c r="C79" s="59"/>
      <c r="D79" s="59"/>
      <c r="E79" s="59"/>
      <c r="F79" s="59"/>
      <c r="G79" s="65"/>
      <c r="H79" s="60">
        <v>2088</v>
      </c>
    </row>
    <row r="80" spans="1:8" ht="15" customHeight="1">
      <c r="A80" s="86" t="s">
        <v>189</v>
      </c>
      <c r="B80" s="59"/>
      <c r="C80" s="59"/>
      <c r="D80" s="59"/>
      <c r="E80" s="59"/>
      <c r="F80" s="59"/>
      <c r="G80" s="59"/>
      <c r="H80" s="61">
        <f>(H78/H79)</f>
        <v>985.7399425287356</v>
      </c>
    </row>
    <row r="81" spans="1:8" ht="15" customHeight="1">
      <c r="A81" s="86"/>
      <c r="B81" s="59"/>
      <c r="C81" s="59"/>
      <c r="D81" s="59"/>
      <c r="E81" s="59"/>
      <c r="F81" s="59"/>
      <c r="G81" s="59"/>
      <c r="H81" s="61"/>
    </row>
    <row r="82" spans="1:8" ht="15" customHeight="1">
      <c r="A82" s="95" t="s">
        <v>151</v>
      </c>
      <c r="B82" s="74"/>
      <c r="C82" s="74"/>
      <c r="D82" s="74"/>
      <c r="E82" s="74"/>
      <c r="F82" s="74"/>
      <c r="G82" s="74"/>
      <c r="H82" s="60"/>
    </row>
    <row r="83" spans="1:8" ht="15" customHeight="1">
      <c r="A83" s="86" t="s">
        <v>178</v>
      </c>
      <c r="B83" s="62">
        <f aca="true" t="shared" si="10" ref="B83:G83">SUM(B84*B85)</f>
        <v>0</v>
      </c>
      <c r="C83" s="62">
        <f t="shared" si="10"/>
        <v>131985</v>
      </c>
      <c r="D83" s="62">
        <f t="shared" si="10"/>
        <v>0</v>
      </c>
      <c r="E83" s="62">
        <f t="shared" si="10"/>
        <v>0</v>
      </c>
      <c r="F83" s="62">
        <f t="shared" si="10"/>
        <v>0</v>
      </c>
      <c r="G83" s="62">
        <f t="shared" si="10"/>
        <v>0</v>
      </c>
      <c r="H83" s="60">
        <f>SUM(B83:G83)</f>
        <v>131985</v>
      </c>
    </row>
    <row r="84" spans="1:8" ht="15" customHeight="1">
      <c r="A84" s="86" t="s">
        <v>19</v>
      </c>
      <c r="B84" s="74"/>
      <c r="C84" s="74">
        <v>225</v>
      </c>
      <c r="D84" s="74"/>
      <c r="E84" s="74"/>
      <c r="F84" s="74"/>
      <c r="G84" s="74"/>
      <c r="H84" s="75">
        <f>SUM(B84:G84)</f>
        <v>225</v>
      </c>
    </row>
    <row r="85" spans="1:8" ht="15" customHeight="1">
      <c r="A85" s="86" t="s">
        <v>189</v>
      </c>
      <c r="B85" s="74"/>
      <c r="C85" s="76">
        <v>586.6</v>
      </c>
      <c r="D85" s="74"/>
      <c r="E85" s="74"/>
      <c r="F85" s="74"/>
      <c r="G85" s="74"/>
      <c r="H85" s="61">
        <f>(H83/H84)</f>
        <v>586.6</v>
      </c>
    </row>
    <row r="86" spans="1:8" ht="15" customHeight="1">
      <c r="A86" s="86"/>
      <c r="B86" s="59"/>
      <c r="C86" s="59"/>
      <c r="D86" s="59"/>
      <c r="E86" s="59"/>
      <c r="F86" s="59"/>
      <c r="G86" s="59"/>
      <c r="H86" s="61"/>
    </row>
    <row r="87" spans="1:8" s="34" customFormat="1" ht="15" customHeight="1">
      <c r="A87" s="127" t="s">
        <v>28</v>
      </c>
      <c r="B87" s="113"/>
      <c r="C87" s="113"/>
      <c r="D87" s="59"/>
      <c r="E87" s="67"/>
      <c r="F87" s="59"/>
      <c r="G87" s="59"/>
      <c r="H87" s="68">
        <f>SUM(B87:G87)</f>
        <v>0</v>
      </c>
    </row>
    <row r="88" spans="1:8" ht="15" customHeight="1">
      <c r="A88" s="86" t="s">
        <v>29</v>
      </c>
      <c r="B88" s="62"/>
      <c r="C88" s="62"/>
      <c r="D88" s="59"/>
      <c r="E88" s="59"/>
      <c r="F88" s="59"/>
      <c r="G88" s="59"/>
      <c r="H88" s="60"/>
    </row>
    <row r="89" spans="1:8" ht="15" customHeight="1">
      <c r="A89" s="86" t="s">
        <v>30</v>
      </c>
      <c r="B89" s="120">
        <v>55448.9</v>
      </c>
      <c r="C89" s="119">
        <v>55864.1</v>
      </c>
      <c r="D89" s="59"/>
      <c r="E89" s="59"/>
      <c r="F89" s="59"/>
      <c r="G89" s="59"/>
      <c r="H89" s="60">
        <f>SUM(B89:G89)</f>
        <v>111313</v>
      </c>
    </row>
    <row r="90" spans="1:8" ht="15" customHeight="1">
      <c r="A90" s="86" t="s">
        <v>95</v>
      </c>
      <c r="B90" s="94">
        <v>575683</v>
      </c>
      <c r="C90" s="94">
        <v>574973</v>
      </c>
      <c r="D90" s="59"/>
      <c r="E90" s="59"/>
      <c r="F90" s="59"/>
      <c r="G90" s="59"/>
      <c r="H90" s="60">
        <f>SUM(B90:G90)</f>
        <v>1150656</v>
      </c>
    </row>
    <row r="91" spans="1:8" ht="15" customHeight="1">
      <c r="A91" s="86" t="s">
        <v>32</v>
      </c>
      <c r="B91" s="58">
        <v>27700</v>
      </c>
      <c r="C91" s="59">
        <v>31800</v>
      </c>
      <c r="D91" s="59"/>
      <c r="E91" s="59"/>
      <c r="F91" s="59"/>
      <c r="G91" s="59"/>
      <c r="H91" s="60"/>
    </row>
    <row r="92" spans="1:8" ht="15" customHeight="1">
      <c r="A92" s="86" t="s">
        <v>39</v>
      </c>
      <c r="B92" s="59"/>
      <c r="C92" s="59"/>
      <c r="D92" s="59"/>
      <c r="E92" s="59"/>
      <c r="F92" s="59"/>
      <c r="G92" s="59"/>
      <c r="H92" s="61"/>
    </row>
    <row r="93" spans="1:8" ht="15" customHeight="1">
      <c r="A93" s="86" t="s">
        <v>33</v>
      </c>
      <c r="B93" s="59"/>
      <c r="C93" s="59"/>
      <c r="D93" s="59"/>
      <c r="E93" s="59"/>
      <c r="F93" s="59"/>
      <c r="G93" s="59"/>
      <c r="H93" s="60"/>
    </row>
    <row r="94" spans="1:8" ht="15" customHeight="1">
      <c r="A94" s="86" t="s">
        <v>34</v>
      </c>
      <c r="B94" s="59"/>
      <c r="C94" s="109">
        <v>40858.27</v>
      </c>
      <c r="D94" s="59"/>
      <c r="E94" s="59"/>
      <c r="F94" s="59"/>
      <c r="G94" s="59"/>
      <c r="H94" s="60">
        <f>SUM(B94:G94)</f>
        <v>40858.27</v>
      </c>
    </row>
    <row r="95" spans="1:8" ht="15" customHeight="1">
      <c r="A95" s="86" t="s">
        <v>35</v>
      </c>
      <c r="B95" s="59"/>
      <c r="C95" s="59"/>
      <c r="D95" s="59"/>
      <c r="E95" s="59"/>
      <c r="F95" s="59"/>
      <c r="G95" s="59"/>
      <c r="H95" s="60"/>
    </row>
    <row r="96" spans="1:8" ht="15" customHeight="1">
      <c r="A96" s="86" t="s">
        <v>36</v>
      </c>
      <c r="B96" s="59"/>
      <c r="C96" s="59"/>
      <c r="D96" s="59"/>
      <c r="E96" s="59"/>
      <c r="F96" s="59"/>
      <c r="G96" s="59"/>
      <c r="H96" s="60"/>
    </row>
    <row r="97" spans="1:8" ht="15" customHeight="1">
      <c r="A97" s="86" t="s">
        <v>37</v>
      </c>
      <c r="B97" s="59"/>
      <c r="C97" s="59"/>
      <c r="D97" s="59"/>
      <c r="E97" s="59"/>
      <c r="F97" s="59"/>
      <c r="G97" s="59"/>
      <c r="H97" s="60"/>
    </row>
    <row r="98" spans="1:8" ht="15" customHeight="1">
      <c r="A98" s="33"/>
      <c r="B98" s="59"/>
      <c r="C98" s="59"/>
      <c r="D98" s="59"/>
      <c r="E98" s="59"/>
      <c r="F98" s="59"/>
      <c r="G98" s="59"/>
      <c r="H98" s="60"/>
    </row>
    <row r="99" spans="1:8" ht="15" customHeight="1">
      <c r="A99" s="85" t="s">
        <v>38</v>
      </c>
      <c r="B99" s="59"/>
      <c r="C99" s="59"/>
      <c r="D99" s="59"/>
      <c r="E99" s="59"/>
      <c r="F99" s="59"/>
      <c r="G99" s="59"/>
      <c r="H99" s="60"/>
    </row>
    <row r="100" spans="1:8" ht="15" customHeight="1">
      <c r="A100" s="86" t="s">
        <v>29</v>
      </c>
      <c r="B100" s="59"/>
      <c r="C100" s="59"/>
      <c r="D100" s="59"/>
      <c r="E100" s="59"/>
      <c r="F100" s="59"/>
      <c r="G100" s="59"/>
      <c r="H100" s="60"/>
    </row>
    <row r="101" spans="1:8" ht="15" customHeight="1">
      <c r="A101" s="86" t="s">
        <v>31</v>
      </c>
      <c r="B101" s="59"/>
      <c r="C101" s="59"/>
      <c r="D101" s="59"/>
      <c r="E101" s="59"/>
      <c r="F101" s="59"/>
      <c r="G101" s="59"/>
      <c r="H101" s="60"/>
    </row>
    <row r="102" spans="1:8" ht="15" customHeight="1">
      <c r="A102" s="86" t="s">
        <v>32</v>
      </c>
      <c r="B102" s="59"/>
      <c r="C102" s="59"/>
      <c r="D102" s="59"/>
      <c r="E102" s="59"/>
      <c r="F102" s="59"/>
      <c r="G102" s="59"/>
      <c r="H102" s="60"/>
    </row>
    <row r="103" spans="1:8" ht="15" customHeight="1">
      <c r="A103" s="86" t="s">
        <v>39</v>
      </c>
      <c r="B103" s="59"/>
      <c r="C103" s="59"/>
      <c r="D103" s="59"/>
      <c r="E103" s="59"/>
      <c r="F103" s="59"/>
      <c r="G103" s="59"/>
      <c r="H103" s="60"/>
    </row>
    <row r="104" spans="1:8" ht="15" customHeight="1">
      <c r="A104" s="86" t="s">
        <v>35</v>
      </c>
      <c r="B104" s="59"/>
      <c r="C104" s="59"/>
      <c r="D104" s="59"/>
      <c r="E104" s="59"/>
      <c r="F104" s="59"/>
      <c r="G104" s="59"/>
      <c r="H104" s="60"/>
    </row>
    <row r="105" spans="1:8" ht="15" customHeight="1">
      <c r="A105" s="86" t="s">
        <v>40</v>
      </c>
      <c r="B105" s="59"/>
      <c r="C105" s="59"/>
      <c r="D105" s="59"/>
      <c r="E105" s="59"/>
      <c r="F105" s="59"/>
      <c r="G105" s="59"/>
      <c r="H105" s="60"/>
    </row>
    <row r="106" spans="1:8" ht="15" customHeight="1">
      <c r="A106" s="86" t="s">
        <v>41</v>
      </c>
      <c r="B106" s="59"/>
      <c r="C106" s="59"/>
      <c r="D106" s="59"/>
      <c r="E106" s="59"/>
      <c r="F106" s="59"/>
      <c r="G106" s="59"/>
      <c r="H106" s="60"/>
    </row>
    <row r="107" spans="1:8" ht="15" customHeight="1">
      <c r="A107" s="86"/>
      <c r="B107" s="59"/>
      <c r="C107" s="59"/>
      <c r="D107" s="59"/>
      <c r="E107" s="59"/>
      <c r="F107" s="59"/>
      <c r="G107" s="59"/>
      <c r="H107" s="60"/>
    </row>
    <row r="108" spans="1:8" ht="15" customHeight="1">
      <c r="A108" s="86" t="s">
        <v>42</v>
      </c>
      <c r="B108" s="59"/>
      <c r="C108" s="59"/>
      <c r="D108" s="59"/>
      <c r="E108" s="59"/>
      <c r="F108" s="59"/>
      <c r="G108" s="59"/>
      <c r="H108" s="60"/>
    </row>
    <row r="109" spans="1:8" ht="15" customHeight="1">
      <c r="A109" s="33"/>
      <c r="B109" s="59"/>
      <c r="C109" s="59"/>
      <c r="D109" s="59"/>
      <c r="E109" s="59"/>
      <c r="F109" s="59"/>
      <c r="G109" s="59"/>
      <c r="H109" s="60"/>
    </row>
    <row r="110" spans="1:8" s="34" customFormat="1" ht="15" customHeight="1">
      <c r="A110" s="89" t="s">
        <v>43</v>
      </c>
      <c r="B110" s="66"/>
      <c r="C110" s="66"/>
      <c r="D110" s="59"/>
      <c r="E110" s="59"/>
      <c r="F110" s="59"/>
      <c r="G110" s="59"/>
      <c r="H110" s="68"/>
    </row>
    <row r="111" spans="1:8" s="30" customFormat="1" ht="15" customHeight="1">
      <c r="A111" s="70" t="s">
        <v>3</v>
      </c>
      <c r="B111" s="69"/>
      <c r="C111" s="69"/>
      <c r="D111" s="56"/>
      <c r="E111" s="56"/>
      <c r="F111" s="56"/>
      <c r="G111" s="56"/>
      <c r="H111" s="70"/>
    </row>
    <row r="112" spans="1:8" ht="15" customHeight="1">
      <c r="A112" s="128" t="s">
        <v>44</v>
      </c>
      <c r="B112" s="61"/>
      <c r="C112" s="71"/>
      <c r="D112" s="72"/>
      <c r="E112" s="72"/>
      <c r="F112" s="72"/>
      <c r="G112" s="71"/>
      <c r="H112" s="60"/>
    </row>
    <row r="113" spans="1:8" ht="15" customHeight="1">
      <c r="A113" s="86" t="s">
        <v>178</v>
      </c>
      <c r="B113" s="63">
        <f>B114*B115</f>
        <v>149193</v>
      </c>
      <c r="C113" s="63">
        <f>C114*C115</f>
        <v>825000</v>
      </c>
      <c r="D113" s="63">
        <f>D114*D115</f>
        <v>252000</v>
      </c>
      <c r="E113" s="63">
        <f>E114*E115</f>
        <v>2921500</v>
      </c>
      <c r="F113" s="63">
        <f>F114*F115</f>
        <v>30000</v>
      </c>
      <c r="G113" s="63">
        <v>44000</v>
      </c>
      <c r="H113" s="60">
        <f>SUM(B113:G113)</f>
        <v>4221693</v>
      </c>
    </row>
    <row r="114" spans="1:9" ht="15" customHeight="1">
      <c r="A114" s="86" t="s">
        <v>19</v>
      </c>
      <c r="B114" s="63">
        <v>9</v>
      </c>
      <c r="C114" s="74">
        <v>30</v>
      </c>
      <c r="D114" s="74">
        <v>18</v>
      </c>
      <c r="E114" s="74">
        <v>100</v>
      </c>
      <c r="F114" s="74">
        <v>2</v>
      </c>
      <c r="G114" s="63">
        <v>11</v>
      </c>
      <c r="H114" s="60">
        <f>SUM(B114:G114)</f>
        <v>170</v>
      </c>
      <c r="I114" s="61"/>
    </row>
    <row r="115" spans="1:8" ht="15" customHeight="1">
      <c r="A115" s="86" t="s">
        <v>189</v>
      </c>
      <c r="B115" s="74">
        <v>16577</v>
      </c>
      <c r="C115" s="74">
        <v>27500</v>
      </c>
      <c r="D115" s="74">
        <v>14000</v>
      </c>
      <c r="E115" s="74">
        <v>29215</v>
      </c>
      <c r="F115" s="74">
        <v>15000</v>
      </c>
      <c r="G115" s="74">
        <v>4000</v>
      </c>
      <c r="H115" s="61">
        <f>(H113/H114)</f>
        <v>24833.488235294117</v>
      </c>
    </row>
    <row r="116" spans="1:8" ht="15" customHeight="1">
      <c r="A116" s="86"/>
      <c r="B116" s="74"/>
      <c r="C116" s="74"/>
      <c r="D116" s="74"/>
      <c r="E116" s="74"/>
      <c r="F116" s="74"/>
      <c r="G116" s="74"/>
      <c r="H116" s="61"/>
    </row>
    <row r="117" spans="1:8" ht="15" customHeight="1">
      <c r="A117" s="54" t="s">
        <v>45</v>
      </c>
      <c r="B117" s="72"/>
      <c r="C117" s="72"/>
      <c r="D117" s="72"/>
      <c r="E117" s="72"/>
      <c r="F117" s="72"/>
      <c r="G117" s="72"/>
      <c r="H117" s="60"/>
    </row>
    <row r="118" spans="1:8" ht="15" customHeight="1">
      <c r="A118" s="86" t="s">
        <v>178</v>
      </c>
      <c r="B118" s="63">
        <f>SUM(B119*B120)</f>
        <v>25779.6</v>
      </c>
      <c r="C118" s="63">
        <f>SUM(C119*C120)</f>
        <v>100000</v>
      </c>
      <c r="D118" s="63">
        <f>SUM(D119*D120)</f>
        <v>175000</v>
      </c>
      <c r="E118" s="63">
        <v>90320</v>
      </c>
      <c r="F118" s="63">
        <f>SUM(F119*F120)</f>
        <v>3000</v>
      </c>
      <c r="G118" s="63">
        <f>SUM(G119*G120)</f>
        <v>22500</v>
      </c>
      <c r="H118" s="60">
        <f>SUM(B118:G118)</f>
        <v>416599.6</v>
      </c>
    </row>
    <row r="119" spans="1:8" ht="15" customHeight="1">
      <c r="A119" s="86" t="s">
        <v>19</v>
      </c>
      <c r="B119" s="123">
        <v>2.8</v>
      </c>
      <c r="C119" s="74">
        <v>10</v>
      </c>
      <c r="D119" s="74">
        <v>5</v>
      </c>
      <c r="E119" s="76">
        <v>11.2</v>
      </c>
      <c r="F119" s="74">
        <v>1</v>
      </c>
      <c r="G119" s="76">
        <v>7.5</v>
      </c>
      <c r="H119" s="60">
        <f>SUM(B119:G119)</f>
        <v>37.5</v>
      </c>
    </row>
    <row r="120" spans="1:8" ht="15" customHeight="1">
      <c r="A120" s="86" t="s">
        <v>189</v>
      </c>
      <c r="B120" s="74">
        <v>9207</v>
      </c>
      <c r="C120" s="74">
        <v>10000</v>
      </c>
      <c r="D120" s="74">
        <v>35000</v>
      </c>
      <c r="E120" s="74">
        <v>8064</v>
      </c>
      <c r="F120" s="74">
        <v>3000</v>
      </c>
      <c r="G120" s="74">
        <v>3000</v>
      </c>
      <c r="H120" s="61">
        <f>(H118/H119)</f>
        <v>11109.322666666667</v>
      </c>
    </row>
    <row r="121" spans="1:8" ht="15" customHeight="1">
      <c r="A121" s="86"/>
      <c r="B121" s="74"/>
      <c r="C121" s="74"/>
      <c r="D121" s="74"/>
      <c r="E121" s="74"/>
      <c r="F121" s="74"/>
      <c r="G121" s="74"/>
      <c r="H121" s="75"/>
    </row>
    <row r="122" spans="1:8" ht="15" customHeight="1">
      <c r="A122" s="54" t="s">
        <v>212</v>
      </c>
      <c r="B122" s="72"/>
      <c r="C122" s="72"/>
      <c r="D122" s="72"/>
      <c r="E122" s="61"/>
      <c r="F122" s="72"/>
      <c r="G122" s="72"/>
      <c r="H122" s="60">
        <f>SUM(H123:H124)</f>
        <v>446438</v>
      </c>
    </row>
    <row r="123" spans="1:8" ht="15" customHeight="1">
      <c r="A123" s="86" t="s">
        <v>146</v>
      </c>
      <c r="B123" s="63"/>
      <c r="C123" s="63"/>
      <c r="D123" s="63"/>
      <c r="E123" s="63"/>
      <c r="F123" s="63"/>
      <c r="G123" s="63"/>
      <c r="H123" s="60">
        <v>217906</v>
      </c>
    </row>
    <row r="124" spans="1:8" ht="15" customHeight="1">
      <c r="A124" s="86" t="s">
        <v>158</v>
      </c>
      <c r="B124" s="63">
        <v>24000</v>
      </c>
      <c r="C124" s="63">
        <v>25000</v>
      </c>
      <c r="D124" s="63">
        <v>64000</v>
      </c>
      <c r="E124" s="63">
        <v>16782</v>
      </c>
      <c r="F124" s="63">
        <v>96000</v>
      </c>
      <c r="G124" s="63">
        <v>2750</v>
      </c>
      <c r="H124" s="60">
        <f>SUM(B124:G124)</f>
        <v>228532</v>
      </c>
    </row>
    <row r="125" spans="1:8" ht="15" customHeight="1">
      <c r="A125" s="86" t="s">
        <v>19</v>
      </c>
      <c r="B125" s="74">
        <v>15</v>
      </c>
      <c r="C125" s="76">
        <v>15.5</v>
      </c>
      <c r="D125" s="74">
        <v>12</v>
      </c>
      <c r="E125" s="76">
        <v>23.5</v>
      </c>
      <c r="F125" s="74">
        <v>12</v>
      </c>
      <c r="G125" s="76">
        <v>2.5</v>
      </c>
      <c r="H125" s="81">
        <f>SUM(B125:G125)</f>
        <v>80.5</v>
      </c>
    </row>
    <row r="126" spans="1:8" ht="15" customHeight="1">
      <c r="A126" s="86" t="s">
        <v>189</v>
      </c>
      <c r="B126" s="74"/>
      <c r="C126" s="74"/>
      <c r="D126" s="74"/>
      <c r="E126" s="74"/>
      <c r="F126" s="74"/>
      <c r="G126" s="74"/>
      <c r="H126" s="61">
        <f>(H122/H125)</f>
        <v>5545.813664596273</v>
      </c>
    </row>
    <row r="127" spans="1:8" ht="15" customHeight="1">
      <c r="A127" s="86"/>
      <c r="B127" s="74"/>
      <c r="C127" s="74"/>
      <c r="D127" s="74"/>
      <c r="E127" s="74"/>
      <c r="F127" s="74"/>
      <c r="G127" s="74"/>
      <c r="H127" s="61"/>
    </row>
    <row r="128" spans="1:8" ht="15" customHeight="1">
      <c r="A128" s="114" t="s">
        <v>46</v>
      </c>
      <c r="B128" s="72"/>
      <c r="C128" s="72"/>
      <c r="D128" s="72"/>
      <c r="E128" s="72"/>
      <c r="F128" s="61"/>
      <c r="G128" s="72"/>
      <c r="H128" s="60"/>
    </row>
    <row r="129" spans="1:8" ht="15" customHeight="1">
      <c r="A129" s="86" t="s">
        <v>178</v>
      </c>
      <c r="B129" s="63">
        <f>SUM(B130*B131)</f>
        <v>5000</v>
      </c>
      <c r="C129" s="63">
        <f>SUM(C130*C131)</f>
        <v>10000</v>
      </c>
      <c r="D129" s="63">
        <f>SUM(D130*D131)</f>
        <v>130680</v>
      </c>
      <c r="E129" s="63">
        <v>216000</v>
      </c>
      <c r="F129" s="63">
        <f>SUM(F130*F131)</f>
        <v>160000</v>
      </c>
      <c r="G129" s="63">
        <v>28000</v>
      </c>
      <c r="H129" s="60">
        <f>SUM(B129:G129)</f>
        <v>549680</v>
      </c>
    </row>
    <row r="130" spans="1:8" ht="15" customHeight="1">
      <c r="A130" s="86" t="s">
        <v>19</v>
      </c>
      <c r="B130" s="74">
        <v>5</v>
      </c>
      <c r="C130" s="74">
        <v>5</v>
      </c>
      <c r="D130" s="74">
        <v>12</v>
      </c>
      <c r="E130" s="74">
        <v>24</v>
      </c>
      <c r="F130" s="115">
        <v>20</v>
      </c>
      <c r="G130" s="74">
        <v>7</v>
      </c>
      <c r="H130" s="60">
        <f>SUM(B130:G130)</f>
        <v>73</v>
      </c>
    </row>
    <row r="131" spans="1:8" ht="15" customHeight="1">
      <c r="A131" s="86" t="s">
        <v>189</v>
      </c>
      <c r="B131" s="74">
        <v>1000</v>
      </c>
      <c r="C131" s="74">
        <v>2000</v>
      </c>
      <c r="D131" s="74">
        <v>10890</v>
      </c>
      <c r="E131" s="74">
        <v>9000</v>
      </c>
      <c r="F131" s="74">
        <v>8000</v>
      </c>
      <c r="G131" s="74">
        <v>4000</v>
      </c>
      <c r="H131" s="61">
        <f>(H129/H130)</f>
        <v>7529.86301369863</v>
      </c>
    </row>
    <row r="132" spans="1:8" ht="15" customHeight="1">
      <c r="A132" s="86"/>
      <c r="B132" s="74"/>
      <c r="C132" s="74"/>
      <c r="D132" s="74"/>
      <c r="E132" s="74"/>
      <c r="F132" s="74"/>
      <c r="G132" s="74"/>
      <c r="H132" s="61"/>
    </row>
    <row r="133" spans="1:8" ht="15" customHeight="1">
      <c r="A133" s="54" t="s">
        <v>47</v>
      </c>
      <c r="B133" s="72"/>
      <c r="C133" s="72"/>
      <c r="D133" s="72"/>
      <c r="E133" s="72"/>
      <c r="F133" s="72"/>
      <c r="G133" s="71"/>
      <c r="H133" s="60"/>
    </row>
    <row r="134" spans="1:8" ht="15" customHeight="1">
      <c r="A134" s="86" t="s">
        <v>178</v>
      </c>
      <c r="B134" s="63">
        <f>SUM(B135*B136)</f>
        <v>5997.599999999999</v>
      </c>
      <c r="C134" s="116">
        <f>SUM(C135*C136)</f>
        <v>0</v>
      </c>
      <c r="D134" s="63">
        <f>SUM(D135*D136)</f>
        <v>150000</v>
      </c>
      <c r="E134" s="124">
        <v>25000</v>
      </c>
      <c r="F134" s="63">
        <v>1000</v>
      </c>
      <c r="G134" s="63">
        <f>SUM(G135*G136)</f>
        <v>15750</v>
      </c>
      <c r="H134" s="60">
        <f>SUM(B134:G134)</f>
        <v>197747.6</v>
      </c>
    </row>
    <row r="135" spans="1:8" ht="15" customHeight="1">
      <c r="A135" s="86" t="s">
        <v>19</v>
      </c>
      <c r="B135" s="76">
        <v>10.2</v>
      </c>
      <c r="C135" s="62"/>
      <c r="D135" s="74">
        <v>12</v>
      </c>
      <c r="E135" s="74">
        <v>3</v>
      </c>
      <c r="F135" s="76">
        <v>0.8</v>
      </c>
      <c r="G135" s="73">
        <v>4.5</v>
      </c>
      <c r="H135" s="81">
        <f>SUM(B135:G135)</f>
        <v>30.5</v>
      </c>
    </row>
    <row r="136" spans="1:10" ht="15" customHeight="1">
      <c r="A136" s="86" t="s">
        <v>189</v>
      </c>
      <c r="B136" s="74">
        <v>588</v>
      </c>
      <c r="C136" s="62"/>
      <c r="D136" s="74">
        <v>12500</v>
      </c>
      <c r="E136" s="74">
        <v>8833</v>
      </c>
      <c r="F136" s="74">
        <v>1250</v>
      </c>
      <c r="G136" s="74">
        <v>3500</v>
      </c>
      <c r="H136" s="61">
        <f>(H134/H135)</f>
        <v>6483.5278688524595</v>
      </c>
      <c r="J136" s="61"/>
    </row>
    <row r="137" spans="1:10" ht="15" customHeight="1">
      <c r="A137" s="86"/>
      <c r="B137" s="74"/>
      <c r="C137" s="62"/>
      <c r="D137" s="74"/>
      <c r="E137" s="74"/>
      <c r="F137" s="74"/>
      <c r="G137" s="74"/>
      <c r="H137" s="61"/>
      <c r="J137" s="64"/>
    </row>
    <row r="138" spans="1:8" ht="15" customHeight="1">
      <c r="A138" s="54" t="s">
        <v>92</v>
      </c>
      <c r="B138" s="72"/>
      <c r="C138" s="72"/>
      <c r="D138" s="72"/>
      <c r="E138" s="72"/>
      <c r="F138" s="72"/>
      <c r="G138" s="72"/>
      <c r="H138" s="60"/>
    </row>
    <row r="139" spans="1:8" ht="15" customHeight="1">
      <c r="A139" s="86" t="s">
        <v>178</v>
      </c>
      <c r="B139" s="63">
        <f aca="true" t="shared" si="11" ref="B139:G139">SUM(B140*B141)</f>
        <v>6498</v>
      </c>
      <c r="C139" s="63">
        <f t="shared" si="11"/>
        <v>200000</v>
      </c>
      <c r="D139" s="63">
        <f t="shared" si="11"/>
        <v>270000</v>
      </c>
      <c r="E139" s="63">
        <f t="shared" si="11"/>
        <v>207194</v>
      </c>
      <c r="F139" s="63">
        <f t="shared" si="11"/>
        <v>50000</v>
      </c>
      <c r="G139" s="63">
        <f t="shared" si="11"/>
        <v>0</v>
      </c>
      <c r="H139" s="71">
        <f>SUM(B139:G139)</f>
        <v>733692</v>
      </c>
    </row>
    <row r="140" spans="1:8" ht="15" customHeight="1">
      <c r="A140" s="86" t="s">
        <v>19</v>
      </c>
      <c r="B140" s="74">
        <v>9</v>
      </c>
      <c r="C140" s="74">
        <v>20</v>
      </c>
      <c r="D140" s="74">
        <v>15</v>
      </c>
      <c r="E140" s="74">
        <v>26</v>
      </c>
      <c r="F140" s="74">
        <v>5</v>
      </c>
      <c r="G140" s="74"/>
      <c r="H140" s="72">
        <f>SUM(B140:G140)</f>
        <v>75</v>
      </c>
    </row>
    <row r="141" spans="1:8" ht="15" customHeight="1">
      <c r="A141" s="86" t="s">
        <v>189</v>
      </c>
      <c r="B141" s="74">
        <v>722</v>
      </c>
      <c r="C141" s="74">
        <v>10000</v>
      </c>
      <c r="D141" s="74">
        <v>18000</v>
      </c>
      <c r="E141" s="74">
        <v>7969</v>
      </c>
      <c r="F141" s="74">
        <v>10000</v>
      </c>
      <c r="G141" s="74"/>
      <c r="H141" s="61">
        <f>(H139/H140)</f>
        <v>9782.56</v>
      </c>
    </row>
    <row r="142" spans="1:8" ht="15" customHeight="1">
      <c r="A142" s="86"/>
      <c r="B142" s="74"/>
      <c r="C142" s="74"/>
      <c r="D142" s="74"/>
      <c r="E142" s="74"/>
      <c r="F142" s="74"/>
      <c r="G142" s="74"/>
      <c r="H142" s="61"/>
    </row>
    <row r="143" spans="1:8" ht="15" customHeight="1">
      <c r="A143" s="54" t="s">
        <v>48</v>
      </c>
      <c r="B143" s="72"/>
      <c r="C143" s="72"/>
      <c r="D143" s="72"/>
      <c r="E143" s="72"/>
      <c r="F143" s="72"/>
      <c r="G143" s="72"/>
      <c r="H143" s="60"/>
    </row>
    <row r="144" spans="1:8" ht="15" customHeight="1">
      <c r="A144" s="86" t="s">
        <v>178</v>
      </c>
      <c r="B144" s="63">
        <f>SUM(B145*B146)</f>
        <v>191970</v>
      </c>
      <c r="C144" s="63">
        <f>SUM(C145*C146)</f>
        <v>150000</v>
      </c>
      <c r="D144" s="63">
        <f>SUM(D145*D146)</f>
        <v>290400</v>
      </c>
      <c r="E144" s="63">
        <v>534820</v>
      </c>
      <c r="F144" s="63">
        <f>SUM(F145*F146)</f>
        <v>6000</v>
      </c>
      <c r="G144" s="63">
        <f>SUM(G145*G146)</f>
        <v>10000</v>
      </c>
      <c r="H144" s="60">
        <f>SUM(B144:G144)</f>
        <v>1183190</v>
      </c>
    </row>
    <row r="145" spans="1:8" ht="15" customHeight="1">
      <c r="A145" s="86" t="s">
        <v>19</v>
      </c>
      <c r="B145" s="74">
        <v>18</v>
      </c>
      <c r="C145" s="74">
        <v>25</v>
      </c>
      <c r="D145" s="74">
        <v>20</v>
      </c>
      <c r="E145" s="74">
        <v>50.65</v>
      </c>
      <c r="F145" s="77">
        <v>1.5</v>
      </c>
      <c r="G145" s="77">
        <v>10</v>
      </c>
      <c r="H145" s="81">
        <v>125.5</v>
      </c>
    </row>
    <row r="146" spans="1:8" ht="15" customHeight="1">
      <c r="A146" s="86" t="s">
        <v>189</v>
      </c>
      <c r="B146" s="74">
        <v>10665</v>
      </c>
      <c r="C146" s="74">
        <v>6000</v>
      </c>
      <c r="D146" s="74">
        <v>14520</v>
      </c>
      <c r="E146" s="74">
        <v>10486</v>
      </c>
      <c r="F146" s="74">
        <v>4000</v>
      </c>
      <c r="G146" s="74">
        <v>1000</v>
      </c>
      <c r="H146" s="61">
        <f>(H144/H145)</f>
        <v>9427.808764940239</v>
      </c>
    </row>
    <row r="147" spans="1:8" ht="15" customHeight="1">
      <c r="A147" s="86"/>
      <c r="B147" s="74"/>
      <c r="C147" s="74"/>
      <c r="D147" s="74"/>
      <c r="E147" s="74"/>
      <c r="F147" s="74"/>
      <c r="G147" s="74"/>
      <c r="H147" s="61"/>
    </row>
    <row r="148" spans="1:8" ht="15" customHeight="1">
      <c r="A148" s="54" t="s">
        <v>49</v>
      </c>
      <c r="B148" s="61"/>
      <c r="C148" s="72"/>
      <c r="D148" s="72"/>
      <c r="E148" s="72"/>
      <c r="F148" s="72"/>
      <c r="G148" s="72"/>
      <c r="H148" s="60"/>
    </row>
    <row r="149" spans="1:8" ht="15" customHeight="1">
      <c r="A149" s="86" t="s">
        <v>178</v>
      </c>
      <c r="B149" s="63">
        <f aca="true" t="shared" si="12" ref="B149:G149">SUM(B150*B151)</f>
        <v>516000</v>
      </c>
      <c r="C149" s="63">
        <f t="shared" si="12"/>
        <v>750000</v>
      </c>
      <c r="D149" s="63">
        <f t="shared" si="12"/>
        <v>725000</v>
      </c>
      <c r="E149" s="63">
        <f t="shared" si="12"/>
        <v>1120500</v>
      </c>
      <c r="F149" s="63">
        <f t="shared" si="12"/>
        <v>15000</v>
      </c>
      <c r="G149" s="63">
        <f t="shared" si="12"/>
        <v>28000</v>
      </c>
      <c r="H149" s="60">
        <f>SUM(B149:G149)</f>
        <v>3154500</v>
      </c>
    </row>
    <row r="150" spans="1:8" ht="15" customHeight="1">
      <c r="A150" s="86" t="s">
        <v>19</v>
      </c>
      <c r="B150" s="63">
        <v>30</v>
      </c>
      <c r="C150" s="74">
        <v>50</v>
      </c>
      <c r="D150" s="74">
        <v>25</v>
      </c>
      <c r="E150" s="76">
        <v>41.5</v>
      </c>
      <c r="F150" s="74">
        <v>1</v>
      </c>
      <c r="G150" s="74">
        <v>7</v>
      </c>
      <c r="H150" s="81">
        <f>SUM(B150:G150)</f>
        <v>154.5</v>
      </c>
    </row>
    <row r="151" spans="1:8" ht="15" customHeight="1">
      <c r="A151" s="86" t="s">
        <v>189</v>
      </c>
      <c r="B151" s="74">
        <v>17200</v>
      </c>
      <c r="C151" s="74">
        <v>15000</v>
      </c>
      <c r="D151" s="74">
        <v>29000</v>
      </c>
      <c r="E151" s="74">
        <v>27000</v>
      </c>
      <c r="F151" s="74">
        <v>15000</v>
      </c>
      <c r="G151" s="74">
        <v>4000</v>
      </c>
      <c r="H151" s="61">
        <f>(H149/H150)</f>
        <v>20417.47572815534</v>
      </c>
    </row>
    <row r="152" spans="1:8" ht="15" customHeight="1">
      <c r="A152" s="86"/>
      <c r="B152" s="74"/>
      <c r="C152" s="74"/>
      <c r="D152" s="74"/>
      <c r="E152" s="74"/>
      <c r="F152" s="74"/>
      <c r="G152" s="74"/>
      <c r="H152" s="61"/>
    </row>
    <row r="153" spans="1:8" ht="15" customHeight="1">
      <c r="A153" s="128" t="s">
        <v>50</v>
      </c>
      <c r="B153" s="72"/>
      <c r="C153" s="71"/>
      <c r="D153" s="71"/>
      <c r="E153" s="71"/>
      <c r="F153" s="72"/>
      <c r="G153" s="72"/>
      <c r="H153" s="60"/>
    </row>
    <row r="154" spans="1:8" ht="15" customHeight="1">
      <c r="A154" s="86" t="s">
        <v>178</v>
      </c>
      <c r="B154" s="63">
        <f>SUM(B155*B156)</f>
        <v>124840</v>
      </c>
      <c r="C154" s="63">
        <f>SUM(C155*C156)</f>
        <v>224000</v>
      </c>
      <c r="D154" s="63">
        <f>SUM(D155*D156)</f>
        <v>0</v>
      </c>
      <c r="E154" s="63">
        <v>1037600</v>
      </c>
      <c r="F154" s="63">
        <f>SUM(F155*F156)</f>
        <v>1000</v>
      </c>
      <c r="G154" s="63">
        <f>SUM(G155*G156)</f>
        <v>0</v>
      </c>
      <c r="H154" s="60">
        <f>SUM(B154:G154)</f>
        <v>1387440</v>
      </c>
    </row>
    <row r="155" spans="1:8" ht="15" customHeight="1">
      <c r="A155" s="86" t="s">
        <v>19</v>
      </c>
      <c r="B155" s="59">
        <v>20</v>
      </c>
      <c r="C155" s="74">
        <v>32</v>
      </c>
      <c r="D155" s="74"/>
      <c r="E155" s="76">
        <v>154.6</v>
      </c>
      <c r="F155" s="77">
        <v>2</v>
      </c>
      <c r="G155" s="74"/>
      <c r="H155" s="81">
        <f>SUM(B155:G155)</f>
        <v>208.6</v>
      </c>
    </row>
    <row r="156" spans="1:8" ht="15" customHeight="1">
      <c r="A156" s="86" t="s">
        <v>189</v>
      </c>
      <c r="B156" s="59">
        <v>6242</v>
      </c>
      <c r="C156" s="59">
        <v>7000</v>
      </c>
      <c r="D156" s="59"/>
      <c r="E156" s="59">
        <v>6711</v>
      </c>
      <c r="F156" s="59">
        <v>500</v>
      </c>
      <c r="G156" s="74"/>
      <c r="H156" s="61">
        <f>(H154/H155)</f>
        <v>6651.198465963566</v>
      </c>
    </row>
    <row r="157" spans="1:8" ht="15" customHeight="1">
      <c r="A157" s="86"/>
      <c r="B157" s="59"/>
      <c r="C157" s="59"/>
      <c r="D157" s="59"/>
      <c r="E157" s="59"/>
      <c r="F157" s="59"/>
      <c r="G157" s="74"/>
      <c r="H157" s="61"/>
    </row>
    <row r="158" spans="1:8" ht="15" customHeight="1">
      <c r="A158" s="128" t="s">
        <v>51</v>
      </c>
      <c r="B158" s="56"/>
      <c r="C158" s="72"/>
      <c r="D158" s="72"/>
      <c r="E158" s="72"/>
      <c r="F158" s="72"/>
      <c r="G158" s="72"/>
      <c r="H158" s="60"/>
    </row>
    <row r="159" spans="1:8" ht="15" customHeight="1">
      <c r="A159" s="86" t="s">
        <v>178</v>
      </c>
      <c r="B159" s="63">
        <f aca="true" t="shared" si="13" ref="B159:G159">SUM(B160*B161)</f>
        <v>819000</v>
      </c>
      <c r="C159" s="63">
        <f t="shared" si="13"/>
        <v>250008</v>
      </c>
      <c r="D159" s="63">
        <f t="shared" si="13"/>
        <v>106002</v>
      </c>
      <c r="E159" s="63">
        <f t="shared" si="13"/>
        <v>6000</v>
      </c>
      <c r="F159" s="63">
        <f t="shared" si="13"/>
        <v>0</v>
      </c>
      <c r="G159" s="63">
        <f t="shared" si="13"/>
        <v>0</v>
      </c>
      <c r="H159" s="60">
        <f>SUM(B159:G159)</f>
        <v>1181010</v>
      </c>
    </row>
    <row r="160" spans="1:8" ht="15" customHeight="1">
      <c r="A160" s="86" t="s">
        <v>19</v>
      </c>
      <c r="B160" s="59">
        <v>63</v>
      </c>
      <c r="C160" s="74">
        <v>24</v>
      </c>
      <c r="D160" s="74">
        <v>13</v>
      </c>
      <c r="E160" s="74">
        <v>3</v>
      </c>
      <c r="F160" s="74"/>
      <c r="G160" s="74"/>
      <c r="H160" s="60">
        <f>SUM(B160:G160)</f>
        <v>103</v>
      </c>
    </row>
    <row r="161" spans="1:8" ht="15" customHeight="1">
      <c r="A161" s="86" t="s">
        <v>189</v>
      </c>
      <c r="B161" s="59">
        <v>13000</v>
      </c>
      <c r="C161" s="59">
        <v>10417</v>
      </c>
      <c r="D161" s="59">
        <v>8154</v>
      </c>
      <c r="E161" s="59">
        <v>2000</v>
      </c>
      <c r="F161" s="74"/>
      <c r="G161" s="74"/>
      <c r="H161" s="61">
        <f>(H159/H160)</f>
        <v>11466.116504854368</v>
      </c>
    </row>
    <row r="162" spans="1:8" ht="15" customHeight="1">
      <c r="A162" s="86"/>
      <c r="B162" s="59"/>
      <c r="C162" s="59"/>
      <c r="D162" s="59"/>
      <c r="E162" s="59"/>
      <c r="F162" s="74"/>
      <c r="G162" s="74"/>
      <c r="H162" s="61"/>
    </row>
    <row r="163" spans="1:8" ht="15" customHeight="1">
      <c r="A163" s="128" t="s">
        <v>52</v>
      </c>
      <c r="B163" s="56"/>
      <c r="C163" s="72"/>
      <c r="D163" s="72"/>
      <c r="E163" s="72"/>
      <c r="F163" s="72"/>
      <c r="G163" s="72"/>
      <c r="H163" s="60"/>
    </row>
    <row r="164" spans="1:8" ht="15" customHeight="1">
      <c r="A164" s="86" t="s">
        <v>178</v>
      </c>
      <c r="B164" s="63">
        <f>SUM(B165*B166)</f>
        <v>15700.48</v>
      </c>
      <c r="C164" s="63">
        <f>SUM(C165*C166)</f>
        <v>14000</v>
      </c>
      <c r="D164" s="63">
        <f>SUM(D165*D166)</f>
        <v>600</v>
      </c>
      <c r="E164" s="63">
        <v>201284</v>
      </c>
      <c r="F164" s="63">
        <f>SUM(F165*F166)</f>
        <v>0</v>
      </c>
      <c r="G164" s="63">
        <f>SUM(G165*G166)</f>
        <v>0</v>
      </c>
      <c r="H164" s="60">
        <f>SUM(B164:G164)</f>
        <v>231584.48</v>
      </c>
    </row>
    <row r="165" spans="1:8" ht="15" customHeight="1">
      <c r="A165" s="86" t="s">
        <v>19</v>
      </c>
      <c r="B165" s="104">
        <v>1.28</v>
      </c>
      <c r="C165" s="74">
        <v>2</v>
      </c>
      <c r="D165" s="76">
        <v>0.5</v>
      </c>
      <c r="E165" s="74">
        <v>28</v>
      </c>
      <c r="F165" s="74"/>
      <c r="G165" s="74"/>
      <c r="H165" s="105">
        <f>SUM(B165:G165)</f>
        <v>31.78</v>
      </c>
    </row>
    <row r="166" spans="1:8" ht="15" customHeight="1">
      <c r="A166" s="86" t="s">
        <v>189</v>
      </c>
      <c r="B166" s="59">
        <v>12266</v>
      </c>
      <c r="C166" s="74">
        <v>7000</v>
      </c>
      <c r="D166" s="74">
        <v>1200</v>
      </c>
      <c r="E166" s="74">
        <v>7188</v>
      </c>
      <c r="F166" s="74"/>
      <c r="G166" s="74"/>
      <c r="H166" s="61">
        <f>(H164/H165)</f>
        <v>7287.113908118314</v>
      </c>
    </row>
    <row r="167" spans="1:8" ht="15" customHeight="1">
      <c r="A167" s="86"/>
      <c r="B167" s="59"/>
      <c r="C167" s="74"/>
      <c r="D167" s="74"/>
      <c r="E167" s="74"/>
      <c r="F167" s="74"/>
      <c r="G167" s="74"/>
      <c r="H167" s="75"/>
    </row>
    <row r="168" spans="1:8" ht="15" customHeight="1">
      <c r="A168" s="95" t="s">
        <v>162</v>
      </c>
      <c r="B168" s="59"/>
      <c r="C168" s="74"/>
      <c r="D168" s="74"/>
      <c r="E168" s="74"/>
      <c r="F168" s="74"/>
      <c r="G168" s="74"/>
      <c r="H168" s="75"/>
    </row>
    <row r="169" spans="1:8" ht="15" customHeight="1">
      <c r="A169" s="86" t="s">
        <v>178</v>
      </c>
      <c r="B169" s="59"/>
      <c r="C169" s="74">
        <v>8000</v>
      </c>
      <c r="D169" s="74">
        <v>9000</v>
      </c>
      <c r="E169" s="108">
        <v>3000</v>
      </c>
      <c r="F169" s="74"/>
      <c r="G169" s="74"/>
      <c r="H169" s="75">
        <f>SUM(B169:G169)</f>
        <v>20000</v>
      </c>
    </row>
    <row r="170" spans="1:8" ht="15" customHeight="1">
      <c r="A170" s="86" t="s">
        <v>111</v>
      </c>
      <c r="B170" s="59"/>
      <c r="C170" s="74">
        <v>2</v>
      </c>
      <c r="D170" s="76">
        <v>2.5</v>
      </c>
      <c r="E170" s="74">
        <v>1</v>
      </c>
      <c r="F170" s="74"/>
      <c r="G170" s="74"/>
      <c r="H170" s="106">
        <f>SUM(B170:G170)</f>
        <v>5.5</v>
      </c>
    </row>
    <row r="171" spans="1:8" ht="15" customHeight="1">
      <c r="A171" s="86" t="s">
        <v>189</v>
      </c>
      <c r="B171" s="59"/>
      <c r="C171" s="74">
        <v>4000</v>
      </c>
      <c r="D171" s="74">
        <v>3600</v>
      </c>
      <c r="E171" s="74">
        <v>3000</v>
      </c>
      <c r="F171" s="74"/>
      <c r="G171" s="74"/>
      <c r="H171" s="61">
        <f>(H169/H170)</f>
        <v>3636.3636363636365</v>
      </c>
    </row>
    <row r="172" spans="1:8" ht="15" customHeight="1">
      <c r="A172" s="86"/>
      <c r="B172" s="59"/>
      <c r="C172" s="74"/>
      <c r="D172" s="74"/>
      <c r="E172" s="74"/>
      <c r="F172" s="74"/>
      <c r="G172" s="74"/>
      <c r="H172" s="61"/>
    </row>
    <row r="173" spans="1:8" ht="15" customHeight="1">
      <c r="A173" s="95" t="s">
        <v>159</v>
      </c>
      <c r="B173" s="59"/>
      <c r="C173" s="74"/>
      <c r="D173" s="74"/>
      <c r="E173" s="74"/>
      <c r="F173" s="74"/>
      <c r="G173" s="74"/>
      <c r="H173" s="75"/>
    </row>
    <row r="174" spans="1:8" ht="15" customHeight="1">
      <c r="A174" s="86" t="s">
        <v>178</v>
      </c>
      <c r="B174" s="59"/>
      <c r="C174" s="74">
        <v>6000</v>
      </c>
      <c r="D174" s="74"/>
      <c r="E174" s="74">
        <v>3000</v>
      </c>
      <c r="F174" s="74"/>
      <c r="G174" s="74"/>
      <c r="H174" s="75">
        <f>SUM(B174:G174)</f>
        <v>9000</v>
      </c>
    </row>
    <row r="175" spans="1:8" ht="15" customHeight="1">
      <c r="A175" s="86" t="s">
        <v>111</v>
      </c>
      <c r="B175" s="59"/>
      <c r="C175" s="74">
        <v>1</v>
      </c>
      <c r="D175" s="74"/>
      <c r="E175" s="76">
        <v>0.5</v>
      </c>
      <c r="F175" s="74"/>
      <c r="G175" s="74"/>
      <c r="H175" s="106">
        <f>SUM(B175:G175)</f>
        <v>1.5</v>
      </c>
    </row>
    <row r="176" spans="1:8" ht="15" customHeight="1">
      <c r="A176" s="86" t="s">
        <v>189</v>
      </c>
      <c r="B176" s="59"/>
      <c r="C176" s="74">
        <v>6000</v>
      </c>
      <c r="D176" s="74"/>
      <c r="E176" s="74">
        <v>6000</v>
      </c>
      <c r="F176" s="74"/>
      <c r="G176" s="74"/>
      <c r="H176" s="61">
        <f>(H174/H175)</f>
        <v>6000</v>
      </c>
    </row>
    <row r="177" spans="1:8" ht="15" customHeight="1">
      <c r="A177" s="86"/>
      <c r="B177" s="59"/>
      <c r="C177" s="74"/>
      <c r="D177" s="74"/>
      <c r="E177" s="74"/>
      <c r="F177" s="74"/>
      <c r="G177" s="74"/>
      <c r="H177" s="75"/>
    </row>
    <row r="178" spans="1:8" ht="15" customHeight="1">
      <c r="A178" s="95" t="s">
        <v>167</v>
      </c>
      <c r="B178" s="59"/>
      <c r="C178" s="74"/>
      <c r="D178" s="74"/>
      <c r="E178" s="74"/>
      <c r="F178" s="74"/>
      <c r="G178" s="74"/>
      <c r="H178" s="75"/>
    </row>
    <row r="179" spans="1:8" ht="15" customHeight="1">
      <c r="A179" s="86" t="s">
        <v>178</v>
      </c>
      <c r="B179" s="59"/>
      <c r="C179" s="74">
        <v>30000</v>
      </c>
      <c r="D179" s="74">
        <v>144000</v>
      </c>
      <c r="E179" s="74">
        <v>55000</v>
      </c>
      <c r="F179" s="74"/>
      <c r="G179" s="74"/>
      <c r="H179" s="75">
        <f>SUM(B179:G179)</f>
        <v>229000</v>
      </c>
    </row>
    <row r="180" spans="1:8" ht="15" customHeight="1">
      <c r="A180" s="86" t="s">
        <v>111</v>
      </c>
      <c r="B180" s="59"/>
      <c r="C180" s="74">
        <v>2</v>
      </c>
      <c r="D180" s="74">
        <v>8</v>
      </c>
      <c r="E180" s="76">
        <v>2.5</v>
      </c>
      <c r="F180" s="74"/>
      <c r="G180" s="74"/>
      <c r="H180" s="75">
        <f>SUM(B180:G180)</f>
        <v>12.5</v>
      </c>
    </row>
    <row r="181" spans="1:8" ht="15" customHeight="1">
      <c r="A181" s="86" t="s">
        <v>189</v>
      </c>
      <c r="B181" s="59"/>
      <c r="C181" s="74">
        <v>15000</v>
      </c>
      <c r="D181" s="74">
        <v>18000</v>
      </c>
      <c r="E181" s="74">
        <v>22000</v>
      </c>
      <c r="F181" s="74"/>
      <c r="G181" s="74"/>
      <c r="H181" s="61">
        <f>(H179/H180)</f>
        <v>18320</v>
      </c>
    </row>
    <row r="182" spans="1:8" ht="15" customHeight="1">
      <c r="A182" s="86"/>
      <c r="B182" s="59"/>
      <c r="C182" s="74"/>
      <c r="D182" s="74"/>
      <c r="E182" s="74"/>
      <c r="F182" s="74"/>
      <c r="G182" s="74"/>
      <c r="H182" s="61"/>
    </row>
    <row r="183" spans="1:8" ht="15" customHeight="1">
      <c r="A183" s="107" t="s">
        <v>147</v>
      </c>
      <c r="B183" s="59"/>
      <c r="C183" s="74"/>
      <c r="D183" s="74"/>
      <c r="E183" s="74"/>
      <c r="F183" s="74"/>
      <c r="G183" s="74"/>
      <c r="H183" s="60"/>
    </row>
    <row r="184" spans="1:8" ht="15" customHeight="1">
      <c r="A184" s="86" t="s">
        <v>178</v>
      </c>
      <c r="B184" s="59"/>
      <c r="C184" s="74"/>
      <c r="D184" s="74"/>
      <c r="E184" s="74">
        <v>1900</v>
      </c>
      <c r="F184" s="74"/>
      <c r="G184" s="74"/>
      <c r="H184" s="72">
        <v>1900</v>
      </c>
    </row>
    <row r="185" spans="1:8" ht="15" customHeight="1">
      <c r="A185" s="86" t="s">
        <v>19</v>
      </c>
      <c r="B185" s="59"/>
      <c r="C185" s="74"/>
      <c r="D185" s="74"/>
      <c r="E185" s="77">
        <v>0.25</v>
      </c>
      <c r="F185" s="74"/>
      <c r="G185" s="74"/>
      <c r="H185" s="78">
        <v>0.25</v>
      </c>
    </row>
    <row r="186" spans="1:8" ht="15" customHeight="1">
      <c r="A186" s="86" t="s">
        <v>189</v>
      </c>
      <c r="B186" s="59"/>
      <c r="C186" s="74"/>
      <c r="D186" s="74"/>
      <c r="E186" s="74">
        <v>7600</v>
      </c>
      <c r="F186" s="74"/>
      <c r="G186" s="74"/>
      <c r="H186" s="61">
        <f>(H184/H185)</f>
        <v>7600</v>
      </c>
    </row>
    <row r="187" spans="1:8" ht="15" customHeight="1">
      <c r="A187" s="86"/>
      <c r="B187" s="59"/>
      <c r="C187" s="74"/>
      <c r="D187" s="74"/>
      <c r="E187" s="74"/>
      <c r="F187" s="74"/>
      <c r="G187" s="74"/>
      <c r="H187" s="60"/>
    </row>
    <row r="188" spans="1:8" ht="15" customHeight="1">
      <c r="A188" s="95" t="s">
        <v>148</v>
      </c>
      <c r="B188" s="59"/>
      <c r="C188" s="74"/>
      <c r="D188" s="74"/>
      <c r="E188" s="74"/>
      <c r="F188" s="74"/>
      <c r="G188" s="74"/>
      <c r="H188" s="60"/>
    </row>
    <row r="189" spans="1:8" ht="15" customHeight="1">
      <c r="A189" s="86" t="s">
        <v>178</v>
      </c>
      <c r="B189" s="74">
        <f aca="true" t="shared" si="14" ref="B189:G189">SUM(B190*B191)</f>
        <v>675</v>
      </c>
      <c r="C189" s="74">
        <f t="shared" si="14"/>
        <v>0</v>
      </c>
      <c r="D189" s="74">
        <f t="shared" si="14"/>
        <v>5200</v>
      </c>
      <c r="E189" s="74">
        <f t="shared" si="14"/>
        <v>5200</v>
      </c>
      <c r="F189" s="74">
        <f t="shared" si="14"/>
        <v>2600</v>
      </c>
      <c r="G189" s="74">
        <f t="shared" si="14"/>
        <v>0</v>
      </c>
      <c r="H189" s="72">
        <f>SUM(B189:G189)</f>
        <v>13675</v>
      </c>
    </row>
    <row r="190" spans="1:8" ht="15" customHeight="1">
      <c r="A190" s="86" t="s">
        <v>19</v>
      </c>
      <c r="B190" s="93">
        <v>0.125</v>
      </c>
      <c r="C190" s="74"/>
      <c r="D190" s="76">
        <v>1</v>
      </c>
      <c r="E190" s="76">
        <v>1</v>
      </c>
      <c r="F190" s="77">
        <v>0.5</v>
      </c>
      <c r="G190" s="74"/>
      <c r="H190" s="74">
        <v>1</v>
      </c>
    </row>
    <row r="191" spans="1:8" ht="15" customHeight="1">
      <c r="A191" s="86" t="s">
        <v>189</v>
      </c>
      <c r="B191" s="94">
        <v>5400</v>
      </c>
      <c r="C191" s="74"/>
      <c r="D191" s="74">
        <v>5200</v>
      </c>
      <c r="E191" s="74">
        <v>5200</v>
      </c>
      <c r="F191" s="74">
        <v>5200</v>
      </c>
      <c r="G191" s="74"/>
      <c r="H191" s="61">
        <f>(H189/H190)</f>
        <v>13675</v>
      </c>
    </row>
    <row r="192" spans="1:8" ht="15" customHeight="1">
      <c r="A192" s="86"/>
      <c r="B192" s="59"/>
      <c r="C192" s="74"/>
      <c r="D192" s="74"/>
      <c r="E192" s="74"/>
      <c r="F192" s="74"/>
      <c r="G192" s="74"/>
      <c r="H192" s="60"/>
    </row>
    <row r="193" spans="1:8" ht="15" customHeight="1">
      <c r="A193" s="95" t="s">
        <v>149</v>
      </c>
      <c r="B193" s="59"/>
      <c r="C193" s="74"/>
      <c r="D193" s="74"/>
      <c r="E193" s="74"/>
      <c r="F193" s="74"/>
      <c r="G193" s="74"/>
      <c r="H193" s="60"/>
    </row>
    <row r="194" spans="1:8" ht="15" customHeight="1">
      <c r="A194" s="86" t="s">
        <v>178</v>
      </c>
      <c r="B194" s="74">
        <f>SUM(B195*B196)</f>
        <v>0</v>
      </c>
      <c r="C194" s="74">
        <f>SUM(C195*C196)</f>
        <v>0</v>
      </c>
      <c r="D194" s="74">
        <f>SUM(D195*D196)</f>
        <v>0</v>
      </c>
      <c r="E194" s="74">
        <v>20000</v>
      </c>
      <c r="F194" s="74">
        <f>SUM(F195*F196)</f>
        <v>0</v>
      </c>
      <c r="G194" s="74">
        <f>SUM(G195*G196)</f>
        <v>0</v>
      </c>
      <c r="H194" s="72">
        <f>SUM(B194:G194)</f>
        <v>20000</v>
      </c>
    </row>
    <row r="195" spans="1:8" ht="15" customHeight="1">
      <c r="A195" s="86" t="s">
        <v>19</v>
      </c>
      <c r="B195" s="59"/>
      <c r="C195" s="74"/>
      <c r="D195" s="74"/>
      <c r="E195" s="77">
        <v>0.75</v>
      </c>
      <c r="F195" s="74"/>
      <c r="G195" s="74"/>
      <c r="H195" s="78">
        <f>SUM(B195:G195)</f>
        <v>0.75</v>
      </c>
    </row>
    <row r="196" spans="1:8" ht="15" customHeight="1">
      <c r="A196" s="86" t="s">
        <v>189</v>
      </c>
      <c r="B196" s="59"/>
      <c r="C196" s="74"/>
      <c r="D196" s="74"/>
      <c r="E196" s="74"/>
      <c r="F196" s="74"/>
      <c r="G196" s="74"/>
      <c r="H196" s="60"/>
    </row>
    <row r="197" spans="1:8" ht="15" customHeight="1">
      <c r="A197" s="86"/>
      <c r="B197" s="59"/>
      <c r="C197" s="74"/>
      <c r="D197" s="74"/>
      <c r="E197" s="74"/>
      <c r="F197" s="74"/>
      <c r="G197" s="74"/>
      <c r="H197" s="60"/>
    </row>
    <row r="198" spans="1:8" ht="15" customHeight="1">
      <c r="A198" s="95" t="s">
        <v>150</v>
      </c>
      <c r="B198" s="59"/>
      <c r="C198" s="74"/>
      <c r="D198" s="74"/>
      <c r="E198" s="74"/>
      <c r="F198" s="74"/>
      <c r="G198" s="74"/>
      <c r="H198" s="60"/>
    </row>
    <row r="199" spans="1:8" ht="15" customHeight="1">
      <c r="A199" s="86" t="s">
        <v>178</v>
      </c>
      <c r="B199" s="108">
        <v>12500</v>
      </c>
      <c r="C199" s="101">
        <f>SUM(C200*C201)</f>
        <v>5000</v>
      </c>
      <c r="D199" s="74">
        <f>SUM(D200*D201)</f>
        <v>7500</v>
      </c>
      <c r="E199" s="74">
        <v>112000</v>
      </c>
      <c r="F199" s="74">
        <f>SUM(F200*F201)</f>
        <v>0</v>
      </c>
      <c r="G199" s="74">
        <f>SUM(G200*G201)</f>
        <v>0</v>
      </c>
      <c r="H199" s="72">
        <f>SUM(B199:G199)</f>
        <v>137000</v>
      </c>
    </row>
    <row r="200" spans="1:8" ht="15" customHeight="1">
      <c r="A200" s="86" t="s">
        <v>19</v>
      </c>
      <c r="B200" s="65">
        <v>0.5</v>
      </c>
      <c r="C200" s="77">
        <v>0.25</v>
      </c>
      <c r="D200" s="76">
        <v>0.5</v>
      </c>
      <c r="E200" s="74">
        <v>4</v>
      </c>
      <c r="F200" s="74"/>
      <c r="G200" s="74"/>
      <c r="H200" s="122">
        <f>SUM(B200:G200)</f>
        <v>5.25</v>
      </c>
    </row>
    <row r="201" spans="1:8" ht="15" customHeight="1">
      <c r="A201" s="86" t="s">
        <v>189</v>
      </c>
      <c r="B201" s="59">
        <v>25000</v>
      </c>
      <c r="C201" s="74">
        <v>20000</v>
      </c>
      <c r="D201" s="74">
        <v>15000</v>
      </c>
      <c r="E201" s="74">
        <v>28000</v>
      </c>
      <c r="F201" s="74"/>
      <c r="G201" s="74"/>
      <c r="H201" s="121">
        <f>(H199/H200)</f>
        <v>26095.238095238095</v>
      </c>
    </row>
    <row r="202" spans="1:8" ht="15" customHeight="1">
      <c r="A202" s="86"/>
      <c r="B202" s="59"/>
      <c r="C202" s="74"/>
      <c r="D202" s="74"/>
      <c r="E202" s="74"/>
      <c r="F202" s="74"/>
      <c r="G202" s="74"/>
      <c r="H202" s="60"/>
    </row>
    <row r="203" spans="1:8" ht="15" customHeight="1">
      <c r="A203" s="95" t="s">
        <v>160</v>
      </c>
      <c r="B203" s="59"/>
      <c r="C203" s="74"/>
      <c r="D203" s="74"/>
      <c r="E203" s="74"/>
      <c r="F203" s="74"/>
      <c r="G203" s="74"/>
      <c r="H203" s="60"/>
    </row>
    <row r="204" spans="1:8" ht="15" customHeight="1">
      <c r="A204" s="86" t="s">
        <v>227</v>
      </c>
      <c r="B204" s="59"/>
      <c r="C204" s="62">
        <f>SUM(C205*C206)</f>
        <v>480000</v>
      </c>
      <c r="D204" s="74"/>
      <c r="E204" s="74"/>
      <c r="F204" s="74"/>
      <c r="G204" s="74"/>
      <c r="H204" s="60">
        <f>SUM(B204:G204)</f>
        <v>480000</v>
      </c>
    </row>
    <row r="205" spans="1:8" ht="15" customHeight="1">
      <c r="A205" s="86" t="s">
        <v>161</v>
      </c>
      <c r="B205" s="59"/>
      <c r="C205" s="74">
        <v>30</v>
      </c>
      <c r="D205" s="74"/>
      <c r="E205" s="74"/>
      <c r="F205" s="74"/>
      <c r="G205" s="74"/>
      <c r="H205" s="60">
        <f>SUM(B205:G205)</f>
        <v>30</v>
      </c>
    </row>
    <row r="206" spans="1:8" ht="15" customHeight="1">
      <c r="A206" s="86" t="s">
        <v>226</v>
      </c>
      <c r="B206" s="59"/>
      <c r="C206" s="74">
        <v>16000</v>
      </c>
      <c r="D206" s="74"/>
      <c r="E206" s="74"/>
      <c r="F206" s="74"/>
      <c r="G206" s="74"/>
      <c r="H206" s="121">
        <f>(H204/H205)</f>
        <v>16000</v>
      </c>
    </row>
    <row r="207" spans="1:8" ht="15" customHeight="1">
      <c r="A207" s="86"/>
      <c r="B207" s="59"/>
      <c r="C207" s="74"/>
      <c r="D207" s="74"/>
      <c r="E207" s="74"/>
      <c r="F207" s="74"/>
      <c r="G207" s="74"/>
      <c r="H207" s="60"/>
    </row>
    <row r="208" spans="1:8" s="34" customFormat="1" ht="15" customHeight="1">
      <c r="A208" s="89" t="s">
        <v>53</v>
      </c>
      <c r="B208" s="66"/>
      <c r="C208" s="66"/>
      <c r="D208" s="59"/>
      <c r="E208" s="79"/>
      <c r="F208" s="59"/>
      <c r="G208" s="59"/>
      <c r="H208" s="68"/>
    </row>
    <row r="209" spans="1:8" s="30" customFormat="1" ht="15" customHeight="1">
      <c r="A209" s="70" t="s">
        <v>3</v>
      </c>
      <c r="B209" s="69"/>
      <c r="C209" s="69"/>
      <c r="D209" s="56"/>
      <c r="E209" s="56"/>
      <c r="F209" s="56"/>
      <c r="G209" s="56"/>
      <c r="H209" s="70"/>
    </row>
    <row r="210" spans="1:8" ht="15" customHeight="1">
      <c r="A210" s="86"/>
      <c r="B210" s="59"/>
      <c r="C210" s="59"/>
      <c r="D210" s="59"/>
      <c r="E210" s="59"/>
      <c r="F210" s="59"/>
      <c r="G210" s="59"/>
      <c r="H210" s="60"/>
    </row>
    <row r="211" spans="1:8" ht="15" customHeight="1">
      <c r="A211" s="128" t="s">
        <v>54</v>
      </c>
      <c r="B211" s="74"/>
      <c r="C211" s="61"/>
      <c r="D211" s="72"/>
      <c r="E211" s="61"/>
      <c r="F211" s="72"/>
      <c r="G211" s="72"/>
      <c r="H211" s="60"/>
    </row>
    <row r="212" spans="1:8" ht="15" customHeight="1">
      <c r="A212" s="86" t="s">
        <v>178</v>
      </c>
      <c r="B212" s="74">
        <f aca="true" t="shared" si="15" ref="B212:G212">SUM(B213*B214)</f>
        <v>7500</v>
      </c>
      <c r="C212" s="74">
        <f t="shared" si="15"/>
        <v>52500</v>
      </c>
      <c r="D212" s="74">
        <f t="shared" si="15"/>
        <v>478800</v>
      </c>
      <c r="E212" s="74">
        <f t="shared" si="15"/>
        <v>88000</v>
      </c>
      <c r="F212" s="74">
        <v>12000000</v>
      </c>
      <c r="G212" s="74">
        <f t="shared" si="15"/>
        <v>60000</v>
      </c>
      <c r="H212" s="60">
        <f>SUM(B212:G212)</f>
        <v>12686800</v>
      </c>
    </row>
    <row r="213" spans="1:8" ht="15" customHeight="1">
      <c r="A213" s="86" t="s">
        <v>19</v>
      </c>
      <c r="B213" s="74">
        <v>1</v>
      </c>
      <c r="C213" s="63">
        <v>7</v>
      </c>
      <c r="D213" s="74">
        <v>45</v>
      </c>
      <c r="E213" s="63">
        <v>11</v>
      </c>
      <c r="F213" s="74">
        <v>550</v>
      </c>
      <c r="G213" s="74">
        <v>12</v>
      </c>
      <c r="H213" s="60">
        <f>SUM(B213:G213)</f>
        <v>626</v>
      </c>
    </row>
    <row r="214" spans="1:8" ht="15" customHeight="1">
      <c r="A214" s="86" t="s">
        <v>189</v>
      </c>
      <c r="B214" s="74">
        <v>7500</v>
      </c>
      <c r="C214" s="74">
        <v>7500</v>
      </c>
      <c r="D214" s="74">
        <v>10640</v>
      </c>
      <c r="E214" s="74">
        <v>8000</v>
      </c>
      <c r="F214" s="74">
        <v>18460</v>
      </c>
      <c r="G214" s="74">
        <v>5000</v>
      </c>
      <c r="H214" s="122">
        <f>(H212/H213)</f>
        <v>20266.453674121407</v>
      </c>
    </row>
    <row r="215" spans="1:8" ht="15" customHeight="1">
      <c r="A215" s="86"/>
      <c r="B215" s="74"/>
      <c r="C215" s="74"/>
      <c r="D215" s="74"/>
      <c r="E215" s="74"/>
      <c r="F215" s="74"/>
      <c r="G215" s="74"/>
      <c r="H215" s="60"/>
    </row>
    <row r="216" spans="1:10" ht="15" customHeight="1">
      <c r="A216" s="54" t="s">
        <v>132</v>
      </c>
      <c r="B216" s="72"/>
      <c r="C216" s="72"/>
      <c r="D216" s="72"/>
      <c r="E216" s="72"/>
      <c r="F216" s="71"/>
      <c r="G216" s="72"/>
      <c r="H216" s="60"/>
      <c r="J216" s="62"/>
    </row>
    <row r="217" spans="1:8" ht="15" customHeight="1">
      <c r="A217" s="86" t="s">
        <v>178</v>
      </c>
      <c r="B217" s="62">
        <f>SUM(B218*B219)</f>
        <v>441600</v>
      </c>
      <c r="C217" s="62">
        <f>SUM(C218*C219)</f>
        <v>30000</v>
      </c>
      <c r="D217" s="62">
        <f>SUM(D218*D219)</f>
        <v>464640</v>
      </c>
      <c r="E217" s="62">
        <f>SUM(E218*E219)</f>
        <v>630000</v>
      </c>
      <c r="F217" s="62">
        <f>SUM(F218*F219)</f>
        <v>309985</v>
      </c>
      <c r="G217" s="62">
        <v>6000</v>
      </c>
      <c r="H217" s="60">
        <f>SUM(B217:G217)</f>
        <v>1882225</v>
      </c>
    </row>
    <row r="218" spans="1:8" ht="15" customHeight="1">
      <c r="A218" s="86" t="s">
        <v>19</v>
      </c>
      <c r="B218" s="74">
        <v>75</v>
      </c>
      <c r="C218" s="74">
        <v>10</v>
      </c>
      <c r="D218" s="74">
        <v>64</v>
      </c>
      <c r="E218" s="74">
        <v>90</v>
      </c>
      <c r="F218" s="74">
        <v>65</v>
      </c>
      <c r="G218" s="76">
        <v>3</v>
      </c>
      <c r="H218" s="60">
        <f>SUM(B218:G218)</f>
        <v>307</v>
      </c>
    </row>
    <row r="219" spans="1:8" ht="15" customHeight="1">
      <c r="A219" s="86" t="s">
        <v>189</v>
      </c>
      <c r="B219" s="74">
        <v>5888</v>
      </c>
      <c r="C219" s="74">
        <v>3000</v>
      </c>
      <c r="D219" s="74">
        <v>7260</v>
      </c>
      <c r="E219" s="74">
        <v>7000</v>
      </c>
      <c r="F219" s="74">
        <v>4769</v>
      </c>
      <c r="G219" s="74">
        <v>2000</v>
      </c>
      <c r="H219" s="122">
        <f>(H217/H218)</f>
        <v>6131.026058631922</v>
      </c>
    </row>
    <row r="220" spans="1:8" ht="15" customHeight="1">
      <c r="A220" s="86"/>
      <c r="B220" s="74"/>
      <c r="C220" s="74"/>
      <c r="D220" s="74"/>
      <c r="E220" s="74"/>
      <c r="F220" s="74"/>
      <c r="G220" s="74"/>
      <c r="H220" s="75"/>
    </row>
    <row r="221" spans="1:8" ht="15" customHeight="1">
      <c r="A221" s="95" t="s">
        <v>112</v>
      </c>
      <c r="B221" s="62"/>
      <c r="C221" s="62"/>
      <c r="D221" s="74"/>
      <c r="E221" s="74"/>
      <c r="F221" s="72"/>
      <c r="G221" s="72"/>
      <c r="H221" s="60"/>
    </row>
    <row r="222" spans="1:8" ht="15" customHeight="1">
      <c r="A222" s="86" t="s">
        <v>178</v>
      </c>
      <c r="B222" s="62">
        <f>SUM(B223*B224)</f>
        <v>0</v>
      </c>
      <c r="C222" s="62">
        <f>SUM(C223*C224)</f>
        <v>0</v>
      </c>
      <c r="D222" s="62">
        <f>SUM(D223*D224)</f>
        <v>0</v>
      </c>
      <c r="E222" s="74">
        <v>10000</v>
      </c>
      <c r="F222" s="62">
        <f>SUM(F223*F224)</f>
        <v>144000</v>
      </c>
      <c r="G222" s="117">
        <f>SUM(G223*G224)</f>
        <v>0</v>
      </c>
      <c r="H222" s="61">
        <f>SUM(B222:G222)</f>
        <v>154000</v>
      </c>
    </row>
    <row r="223" spans="1:8" ht="15" customHeight="1">
      <c r="A223" s="86" t="s">
        <v>111</v>
      </c>
      <c r="B223" s="62"/>
      <c r="C223" s="62"/>
      <c r="D223" s="74"/>
      <c r="E223" s="74">
        <v>2</v>
      </c>
      <c r="F223" s="74">
        <v>6</v>
      </c>
      <c r="G223" s="74"/>
      <c r="H223" s="60">
        <f>SUM(B223:G223)</f>
        <v>8</v>
      </c>
    </row>
    <row r="224" spans="1:8" ht="15" customHeight="1">
      <c r="A224" s="86" t="s">
        <v>189</v>
      </c>
      <c r="B224" s="62"/>
      <c r="C224" s="62"/>
      <c r="D224" s="74"/>
      <c r="E224" s="74">
        <v>5000</v>
      </c>
      <c r="F224" s="74">
        <v>24000</v>
      </c>
      <c r="G224" s="74"/>
      <c r="H224" s="61">
        <f>(H222/H223)</f>
        <v>19250</v>
      </c>
    </row>
    <row r="225" spans="1:8" ht="15" customHeight="1">
      <c r="A225" s="86"/>
      <c r="B225" s="74"/>
      <c r="C225" s="74"/>
      <c r="D225" s="74"/>
      <c r="E225" s="74"/>
      <c r="F225" s="74"/>
      <c r="G225" s="74"/>
      <c r="H225" s="75"/>
    </row>
    <row r="226" spans="1:8" ht="15" customHeight="1">
      <c r="A226" s="103" t="s">
        <v>164</v>
      </c>
      <c r="B226" s="83"/>
      <c r="C226" s="83"/>
      <c r="D226" s="74"/>
      <c r="E226" s="74"/>
      <c r="F226" s="74"/>
      <c r="G226" s="74"/>
      <c r="H226" s="68"/>
    </row>
    <row r="227" spans="1:8" ht="15" customHeight="1">
      <c r="A227" s="131" t="s">
        <v>178</v>
      </c>
      <c r="B227" s="83">
        <v>66600</v>
      </c>
      <c r="C227" s="83">
        <v>12000</v>
      </c>
      <c r="D227" s="112"/>
      <c r="E227" s="74">
        <v>14000</v>
      </c>
      <c r="F227" s="74"/>
      <c r="G227" s="74"/>
      <c r="H227" s="68">
        <f>SUM(B227:G227)</f>
        <v>92600</v>
      </c>
    </row>
    <row r="228" spans="1:8" ht="15" customHeight="1">
      <c r="A228" s="131" t="s">
        <v>111</v>
      </c>
      <c r="B228" s="110">
        <v>10.8</v>
      </c>
      <c r="C228" s="83">
        <v>3</v>
      </c>
      <c r="D228" s="112"/>
      <c r="E228" s="74">
        <v>2</v>
      </c>
      <c r="F228" s="74"/>
      <c r="G228" s="74"/>
      <c r="H228" s="111">
        <f>SUM(B228:G228)</f>
        <v>15.8</v>
      </c>
    </row>
    <row r="229" spans="1:8" ht="15" customHeight="1">
      <c r="A229" s="86" t="s">
        <v>189</v>
      </c>
      <c r="B229" s="83">
        <v>6166</v>
      </c>
      <c r="C229" s="83">
        <v>4000</v>
      </c>
      <c r="D229" s="112"/>
      <c r="E229" s="74">
        <v>7000</v>
      </c>
      <c r="F229" s="74"/>
      <c r="G229" s="74"/>
      <c r="H229" s="121">
        <f>(H227/H228)</f>
        <v>5860.759493670886</v>
      </c>
    </row>
    <row r="230" spans="1:8" ht="15" customHeight="1">
      <c r="A230" s="102"/>
      <c r="B230" s="83"/>
      <c r="C230" s="83"/>
      <c r="D230" s="112"/>
      <c r="E230" s="74"/>
      <c r="F230" s="74"/>
      <c r="G230" s="74"/>
      <c r="H230" s="68"/>
    </row>
    <row r="231" spans="1:8" ht="15" customHeight="1">
      <c r="A231" s="54" t="s">
        <v>55</v>
      </c>
      <c r="B231" s="72"/>
      <c r="C231" s="72"/>
      <c r="D231" s="72"/>
      <c r="E231" s="72"/>
      <c r="F231" s="72"/>
      <c r="G231" s="72"/>
      <c r="H231" s="60"/>
    </row>
    <row r="232" spans="1:8" ht="15" customHeight="1">
      <c r="A232" s="86" t="s">
        <v>178</v>
      </c>
      <c r="B232" s="62">
        <f aca="true" t="shared" si="16" ref="B232:G232">SUM(B233*B234)</f>
        <v>28698.8</v>
      </c>
      <c r="C232" s="62">
        <f t="shared" si="16"/>
        <v>35000</v>
      </c>
      <c r="D232" s="62">
        <f t="shared" si="16"/>
        <v>220000</v>
      </c>
      <c r="E232" s="117">
        <v>42000</v>
      </c>
      <c r="F232" s="62">
        <f t="shared" si="16"/>
        <v>5500</v>
      </c>
      <c r="G232" s="117">
        <f t="shared" si="16"/>
        <v>4200</v>
      </c>
      <c r="H232" s="81">
        <f>SUM(B232:G232)</f>
        <v>335398.8</v>
      </c>
    </row>
    <row r="233" spans="1:8" ht="15" customHeight="1">
      <c r="A233" s="86" t="s">
        <v>19</v>
      </c>
      <c r="B233" s="76">
        <v>5.2</v>
      </c>
      <c r="C233" s="74">
        <v>7</v>
      </c>
      <c r="D233" s="74">
        <v>20</v>
      </c>
      <c r="E233" s="74">
        <v>7</v>
      </c>
      <c r="F233" s="76">
        <v>0.5</v>
      </c>
      <c r="G233" s="74">
        <v>7</v>
      </c>
      <c r="H233" s="81">
        <f>SUM(B233:G233)</f>
        <v>46.7</v>
      </c>
    </row>
    <row r="234" spans="1:8" ht="15" customHeight="1">
      <c r="A234" s="86" t="s">
        <v>189</v>
      </c>
      <c r="B234" s="74">
        <v>5519</v>
      </c>
      <c r="C234" s="74">
        <v>5000</v>
      </c>
      <c r="D234" s="74">
        <v>11000</v>
      </c>
      <c r="E234" s="74">
        <v>6000</v>
      </c>
      <c r="F234" s="74">
        <v>11000</v>
      </c>
      <c r="G234" s="74">
        <v>600</v>
      </c>
      <c r="H234" s="121">
        <f>(H232/H233)</f>
        <v>7181.98715203426</v>
      </c>
    </row>
    <row r="235" spans="1:8" ht="15" customHeight="1">
      <c r="A235" s="86"/>
      <c r="B235" s="74"/>
      <c r="C235" s="74"/>
      <c r="D235" s="74"/>
      <c r="E235" s="74"/>
      <c r="F235" s="74"/>
      <c r="G235" s="74"/>
      <c r="H235" s="60"/>
    </row>
    <row r="236" spans="1:8" ht="15" customHeight="1">
      <c r="A236" s="54" t="s">
        <v>56</v>
      </c>
      <c r="B236" s="74"/>
      <c r="C236" s="72"/>
      <c r="D236" s="72"/>
      <c r="E236" s="72"/>
      <c r="F236" s="72"/>
      <c r="G236" s="72"/>
      <c r="H236" s="60"/>
    </row>
    <row r="237" spans="1:8" ht="15" customHeight="1">
      <c r="A237" s="86" t="s">
        <v>178</v>
      </c>
      <c r="B237" s="62">
        <f aca="true" t="shared" si="17" ref="B237:G237">SUM(B238*B239)</f>
        <v>0</v>
      </c>
      <c r="C237" s="62">
        <f t="shared" si="17"/>
        <v>8000</v>
      </c>
      <c r="D237" s="62">
        <f t="shared" si="17"/>
        <v>24000</v>
      </c>
      <c r="E237" s="117">
        <f t="shared" si="17"/>
        <v>3000</v>
      </c>
      <c r="F237" s="62">
        <f t="shared" si="17"/>
        <v>4000</v>
      </c>
      <c r="G237" s="62">
        <f t="shared" si="17"/>
        <v>3600</v>
      </c>
      <c r="H237" s="60">
        <f>SUM(B237:G237)</f>
        <v>42600</v>
      </c>
    </row>
    <row r="238" spans="1:8" ht="15" customHeight="1">
      <c r="A238" s="86" t="s">
        <v>19</v>
      </c>
      <c r="B238" s="74"/>
      <c r="C238" s="74">
        <v>2</v>
      </c>
      <c r="D238" s="74">
        <v>3</v>
      </c>
      <c r="E238" s="74">
        <v>1</v>
      </c>
      <c r="F238" s="77">
        <v>0.5</v>
      </c>
      <c r="G238" s="76">
        <v>2</v>
      </c>
      <c r="H238" s="81">
        <f>SUM(B238:G238)</f>
        <v>8.5</v>
      </c>
    </row>
    <row r="239" spans="1:8" ht="15" customHeight="1">
      <c r="A239" s="86" t="s">
        <v>189</v>
      </c>
      <c r="B239" s="74"/>
      <c r="C239" s="74">
        <v>4000</v>
      </c>
      <c r="D239" s="74">
        <v>8000</v>
      </c>
      <c r="E239" s="74">
        <v>3000</v>
      </c>
      <c r="F239" s="74">
        <v>8000</v>
      </c>
      <c r="G239" s="74">
        <v>1800</v>
      </c>
      <c r="H239" s="121">
        <f>(H237/H238)</f>
        <v>5011.764705882353</v>
      </c>
    </row>
    <row r="240" spans="1:8" ht="15" customHeight="1">
      <c r="A240" s="86"/>
      <c r="B240" s="74"/>
      <c r="C240" s="74"/>
      <c r="D240" s="74"/>
      <c r="E240" s="74"/>
      <c r="F240" s="74"/>
      <c r="G240" s="74"/>
      <c r="H240" s="60"/>
    </row>
    <row r="241" spans="1:8" ht="15" customHeight="1">
      <c r="A241" s="54" t="s">
        <v>57</v>
      </c>
      <c r="B241" s="74"/>
      <c r="C241" s="72"/>
      <c r="D241" s="72"/>
      <c r="E241" s="72"/>
      <c r="F241" s="72"/>
      <c r="G241" s="61"/>
      <c r="H241" s="60"/>
    </row>
    <row r="242" spans="1:8" ht="15" customHeight="1">
      <c r="A242" s="86" t="s">
        <v>178</v>
      </c>
      <c r="B242" s="62">
        <f aca="true" t="shared" si="18" ref="B242:G242">SUM(B243*B244)</f>
        <v>0</v>
      </c>
      <c r="C242" s="62">
        <f t="shared" si="18"/>
        <v>5000</v>
      </c>
      <c r="D242" s="62">
        <f t="shared" si="18"/>
        <v>8000</v>
      </c>
      <c r="E242" s="117">
        <v>3300</v>
      </c>
      <c r="F242" s="62">
        <f t="shared" si="18"/>
        <v>10000</v>
      </c>
      <c r="G242" s="62">
        <f t="shared" si="18"/>
        <v>4500</v>
      </c>
      <c r="H242" s="60">
        <f>SUM(B242:G242)</f>
        <v>30800</v>
      </c>
    </row>
    <row r="243" spans="1:8" ht="15" customHeight="1">
      <c r="A243" s="86" t="s">
        <v>19</v>
      </c>
      <c r="B243" s="74"/>
      <c r="C243" s="74">
        <v>1</v>
      </c>
      <c r="D243" s="74">
        <v>1</v>
      </c>
      <c r="E243" s="76">
        <v>0.5</v>
      </c>
      <c r="F243" s="77">
        <v>1</v>
      </c>
      <c r="G243" s="90">
        <v>1.5</v>
      </c>
      <c r="H243" s="81">
        <f>SUM(B243:G243)</f>
        <v>5</v>
      </c>
    </row>
    <row r="244" spans="1:8" ht="15" customHeight="1">
      <c r="A244" s="86" t="s">
        <v>189</v>
      </c>
      <c r="B244" s="74"/>
      <c r="C244" s="74">
        <v>5000</v>
      </c>
      <c r="D244" s="74">
        <v>8000</v>
      </c>
      <c r="E244" s="74">
        <v>6600</v>
      </c>
      <c r="F244" s="74">
        <v>10000</v>
      </c>
      <c r="G244" s="74">
        <v>3000</v>
      </c>
      <c r="H244" s="121">
        <f>(H242/H243)</f>
        <v>6160</v>
      </c>
    </row>
    <row r="245" spans="1:8" ht="15" customHeight="1">
      <c r="A245" s="86"/>
      <c r="B245" s="74"/>
      <c r="C245" s="74"/>
      <c r="D245" s="74"/>
      <c r="E245" s="74"/>
      <c r="F245" s="74"/>
      <c r="G245" s="74"/>
      <c r="H245" s="75"/>
    </row>
    <row r="246" spans="1:8" s="34" customFormat="1" ht="15" customHeight="1">
      <c r="A246" s="89" t="s">
        <v>58</v>
      </c>
      <c r="B246" s="66"/>
      <c r="C246" s="66"/>
      <c r="D246" s="59"/>
      <c r="E246" s="62"/>
      <c r="F246" s="59"/>
      <c r="G246" s="59"/>
      <c r="H246" s="68"/>
    </row>
    <row r="247" spans="1:8" s="30" customFormat="1" ht="15" customHeight="1">
      <c r="A247" s="70" t="s">
        <v>3</v>
      </c>
      <c r="B247" s="69" t="s">
        <v>4</v>
      </c>
      <c r="C247" s="69" t="s">
        <v>5</v>
      </c>
      <c r="D247" s="56" t="s">
        <v>6</v>
      </c>
      <c r="E247" s="56" t="s">
        <v>7</v>
      </c>
      <c r="F247" s="56" t="s">
        <v>8</v>
      </c>
      <c r="G247" s="56" t="s">
        <v>9</v>
      </c>
      <c r="H247" s="70" t="s">
        <v>140</v>
      </c>
    </row>
    <row r="248" spans="1:8" s="30" customFormat="1" ht="15" customHeight="1">
      <c r="A248" s="70"/>
      <c r="B248" s="69"/>
      <c r="C248" s="69"/>
      <c r="D248" s="56"/>
      <c r="E248" s="56"/>
      <c r="F248" s="56"/>
      <c r="G248" s="56"/>
      <c r="H248" s="70"/>
    </row>
    <row r="249" spans="1:8" ht="15" customHeight="1">
      <c r="A249" s="54" t="s">
        <v>213</v>
      </c>
      <c r="B249" s="59"/>
      <c r="C249" s="59"/>
      <c r="D249" s="59"/>
      <c r="E249" s="59"/>
      <c r="F249" s="59"/>
      <c r="G249" s="59"/>
      <c r="H249" s="56">
        <f>H251+H255+H259+H260</f>
        <v>5571974</v>
      </c>
    </row>
    <row r="250" spans="1:8" ht="15" customHeight="1">
      <c r="A250" s="87" t="s">
        <v>118</v>
      </c>
      <c r="B250" s="62"/>
      <c r="C250" s="74"/>
      <c r="D250" s="62"/>
      <c r="E250" s="62"/>
      <c r="F250" s="62"/>
      <c r="G250" s="62"/>
      <c r="H250" s="60"/>
    </row>
    <row r="251" spans="1:8" ht="15" customHeight="1">
      <c r="A251" s="86" t="s">
        <v>59</v>
      </c>
      <c r="B251" s="74"/>
      <c r="C251" s="74"/>
      <c r="D251" s="63"/>
      <c r="E251" s="74"/>
      <c r="F251" s="74"/>
      <c r="G251" s="62"/>
      <c r="H251" s="60">
        <v>4122594</v>
      </c>
    </row>
    <row r="252" spans="1:8" ht="15" customHeight="1">
      <c r="A252" s="86" t="s">
        <v>23</v>
      </c>
      <c r="B252" s="74"/>
      <c r="C252" s="74"/>
      <c r="D252" s="77"/>
      <c r="E252" s="74"/>
      <c r="F252" s="74"/>
      <c r="G252" s="74"/>
      <c r="H252" s="60">
        <v>30418</v>
      </c>
    </row>
    <row r="253" spans="1:8" ht="15" customHeight="1">
      <c r="A253" s="86" t="s">
        <v>117</v>
      </c>
      <c r="B253" s="74"/>
      <c r="C253" s="74"/>
      <c r="D253" s="74"/>
      <c r="E253" s="74"/>
      <c r="F253" s="74"/>
      <c r="G253" s="74"/>
      <c r="H253" s="75"/>
    </row>
    <row r="254" spans="1:8" ht="15" customHeight="1">
      <c r="A254" s="87" t="s">
        <v>119</v>
      </c>
      <c r="B254" s="62"/>
      <c r="C254" s="62"/>
      <c r="D254" s="62"/>
      <c r="E254" s="62"/>
      <c r="F254" s="62"/>
      <c r="G254" s="62"/>
      <c r="H254" s="60"/>
    </row>
    <row r="255" spans="1:8" ht="15" customHeight="1">
      <c r="A255" s="86" t="s">
        <v>60</v>
      </c>
      <c r="B255" s="74"/>
      <c r="C255" s="74"/>
      <c r="D255" s="63"/>
      <c r="E255" s="74"/>
      <c r="F255" s="74"/>
      <c r="G255" s="63"/>
      <c r="H255" s="71">
        <v>1230942</v>
      </c>
    </row>
    <row r="256" spans="1:8" ht="15" customHeight="1">
      <c r="A256" s="86" t="s">
        <v>32</v>
      </c>
      <c r="B256" s="74"/>
      <c r="C256" s="74"/>
      <c r="D256" s="74"/>
      <c r="E256" s="74"/>
      <c r="F256" s="74"/>
      <c r="G256" s="74"/>
      <c r="H256" s="60">
        <v>4812</v>
      </c>
    </row>
    <row r="257" spans="1:8" ht="15" customHeight="1">
      <c r="A257" s="86" t="s">
        <v>120</v>
      </c>
      <c r="B257" s="74"/>
      <c r="C257" s="74"/>
      <c r="D257" s="74"/>
      <c r="E257" s="74"/>
      <c r="F257" s="74"/>
      <c r="G257" s="74"/>
      <c r="H257" s="72"/>
    </row>
    <row r="258" spans="1:8" ht="15" customHeight="1">
      <c r="A258" s="54" t="s">
        <v>215</v>
      </c>
      <c r="B258" s="74"/>
      <c r="C258" s="74"/>
      <c r="D258" s="74"/>
      <c r="E258" s="74"/>
      <c r="F258" s="74"/>
      <c r="G258" s="74"/>
      <c r="H258" s="72"/>
    </row>
    <row r="259" spans="1:8" ht="15" customHeight="1">
      <c r="A259" s="86" t="s">
        <v>170</v>
      </c>
      <c r="B259" s="74"/>
      <c r="C259" s="74"/>
      <c r="D259" s="74"/>
      <c r="E259" s="74"/>
      <c r="F259" s="74"/>
      <c r="G259" s="74"/>
      <c r="H259" s="72">
        <v>206129</v>
      </c>
    </row>
    <row r="260" spans="1:8" ht="15" customHeight="1">
      <c r="A260" s="86" t="s">
        <v>171</v>
      </c>
      <c r="B260" s="74"/>
      <c r="C260" s="74"/>
      <c r="D260" s="74"/>
      <c r="E260" s="74"/>
      <c r="F260" s="74"/>
      <c r="G260" s="74"/>
      <c r="H260" s="72">
        <v>12309</v>
      </c>
    </row>
    <row r="261" spans="1:8" ht="15" customHeight="1">
      <c r="A261" s="86"/>
      <c r="B261" s="74"/>
      <c r="C261" s="74"/>
      <c r="D261" s="74"/>
      <c r="E261" s="74"/>
      <c r="F261" s="74"/>
      <c r="G261" s="74"/>
      <c r="H261" s="72"/>
    </row>
    <row r="262" spans="1:8" ht="15" customHeight="1">
      <c r="A262" s="85" t="s">
        <v>188</v>
      </c>
      <c r="B262" s="74"/>
      <c r="C262" s="74"/>
      <c r="D262" s="74"/>
      <c r="E262" s="74"/>
      <c r="F262" s="74"/>
      <c r="G262" s="74"/>
      <c r="H262" s="72">
        <f>SUM(H263:H265)</f>
        <v>436405</v>
      </c>
    </row>
    <row r="263" spans="1:8" ht="15" customHeight="1">
      <c r="A263" s="95" t="s">
        <v>175</v>
      </c>
      <c r="B263" s="74"/>
      <c r="C263" s="74"/>
      <c r="D263" s="74"/>
      <c r="E263" s="74"/>
      <c r="F263" s="74">
        <v>126905</v>
      </c>
      <c r="G263" s="74"/>
      <c r="H263" s="72">
        <f>SUM(B263:G263)</f>
        <v>126905</v>
      </c>
    </row>
    <row r="264" spans="1:8" ht="15" customHeight="1">
      <c r="A264" s="95" t="s">
        <v>216</v>
      </c>
      <c r="B264" s="74"/>
      <c r="C264" s="74"/>
      <c r="D264" s="74"/>
      <c r="E264" s="74"/>
      <c r="F264" s="74"/>
      <c r="G264" s="74"/>
      <c r="H264" s="72"/>
    </row>
    <row r="265" spans="1:8" ht="15" customHeight="1">
      <c r="A265" s="86" t="s">
        <v>176</v>
      </c>
      <c r="B265" s="74"/>
      <c r="C265" s="74">
        <v>150000</v>
      </c>
      <c r="D265" s="74">
        <v>62500</v>
      </c>
      <c r="E265" s="74">
        <v>75000</v>
      </c>
      <c r="F265" s="74">
        <v>22000</v>
      </c>
      <c r="G265" s="74"/>
      <c r="H265" s="72">
        <f>SUM(B265:G265)</f>
        <v>309500</v>
      </c>
    </row>
    <row r="266" spans="1:8" ht="15" customHeight="1">
      <c r="A266" s="86" t="s">
        <v>111</v>
      </c>
      <c r="B266" s="74"/>
      <c r="C266" s="74">
        <v>10</v>
      </c>
      <c r="D266" s="74">
        <v>5</v>
      </c>
      <c r="E266" s="74">
        <v>6</v>
      </c>
      <c r="F266" s="74">
        <v>100</v>
      </c>
      <c r="G266" s="74"/>
      <c r="H266" s="72">
        <f>SUM(B266:G266)</f>
        <v>121</v>
      </c>
    </row>
    <row r="267" spans="1:8" ht="15" customHeight="1">
      <c r="A267" s="86" t="s">
        <v>189</v>
      </c>
      <c r="B267" s="74"/>
      <c r="C267" s="74">
        <v>15000</v>
      </c>
      <c r="D267" s="74">
        <v>12500</v>
      </c>
      <c r="E267" s="74">
        <v>12500</v>
      </c>
      <c r="F267" s="74"/>
      <c r="G267" s="74"/>
      <c r="H267" s="72">
        <v>4194</v>
      </c>
    </row>
    <row r="268" spans="1:8" ht="15" customHeight="1">
      <c r="A268" s="86"/>
      <c r="B268" s="74"/>
      <c r="C268" s="74"/>
      <c r="D268" s="74"/>
      <c r="E268" s="74"/>
      <c r="F268" s="74"/>
      <c r="G268" s="74"/>
      <c r="H268" s="72"/>
    </row>
    <row r="269" spans="1:8" ht="15" customHeight="1">
      <c r="A269" s="54" t="s">
        <v>172</v>
      </c>
      <c r="B269" s="74"/>
      <c r="C269" s="74"/>
      <c r="D269" s="74"/>
      <c r="E269" s="74"/>
      <c r="F269" s="74"/>
      <c r="G269" s="74"/>
      <c r="H269" s="60">
        <v>2660109</v>
      </c>
    </row>
    <row r="270" spans="1:8" ht="15" customHeight="1">
      <c r="A270" s="86" t="s">
        <v>61</v>
      </c>
      <c r="B270" s="74"/>
      <c r="C270" s="74"/>
      <c r="D270" s="63"/>
      <c r="E270" s="74"/>
      <c r="F270" s="74">
        <v>1281169</v>
      </c>
      <c r="G270" s="74"/>
      <c r="H270" s="60">
        <f>F270</f>
        <v>1281169</v>
      </c>
    </row>
    <row r="271" spans="1:8" ht="15" customHeight="1">
      <c r="A271" s="86" t="s">
        <v>62</v>
      </c>
      <c r="B271" s="74"/>
      <c r="C271" s="74"/>
      <c r="D271" s="74"/>
      <c r="E271" s="74"/>
      <c r="F271" s="74">
        <v>364952</v>
      </c>
      <c r="G271" s="74"/>
      <c r="H271" s="60">
        <f>F271</f>
        <v>364952</v>
      </c>
    </row>
    <row r="272" spans="1:8" ht="15" customHeight="1">
      <c r="A272" s="86" t="s">
        <v>98</v>
      </c>
      <c r="B272" s="74"/>
      <c r="C272" s="74"/>
      <c r="D272" s="74"/>
      <c r="E272" s="74"/>
      <c r="F272" s="74">
        <v>976826</v>
      </c>
      <c r="G272" s="74"/>
      <c r="H272" s="60">
        <f>F272</f>
        <v>976826</v>
      </c>
    </row>
    <row r="273" spans="1:8" ht="15" customHeight="1">
      <c r="A273" s="86" t="s">
        <v>173</v>
      </c>
      <c r="B273" s="74"/>
      <c r="C273" s="74"/>
      <c r="D273" s="74"/>
      <c r="E273" s="74"/>
      <c r="F273" s="76">
        <v>37162</v>
      </c>
      <c r="G273" s="76"/>
      <c r="H273" s="60">
        <f>F273</f>
        <v>37162</v>
      </c>
    </row>
    <row r="274" spans="1:8" ht="15" customHeight="1">
      <c r="A274" s="86" t="s">
        <v>111</v>
      </c>
      <c r="B274" s="74"/>
      <c r="C274" s="74"/>
      <c r="D274" s="74"/>
      <c r="E274" s="74"/>
      <c r="F274" s="74">
        <v>4783.9</v>
      </c>
      <c r="G274" s="74"/>
      <c r="H274" s="72">
        <f>F274</f>
        <v>4783.9</v>
      </c>
    </row>
    <row r="275" spans="1:8" ht="15" customHeight="1">
      <c r="A275" s="86" t="s">
        <v>121</v>
      </c>
      <c r="B275" s="74"/>
      <c r="C275" s="74"/>
      <c r="D275" s="74"/>
      <c r="E275" s="74"/>
      <c r="F275" s="74"/>
      <c r="G275" s="74"/>
      <c r="H275" s="72">
        <v>1113</v>
      </c>
    </row>
    <row r="276" spans="1:8" ht="15" customHeight="1">
      <c r="A276" s="86"/>
      <c r="B276" s="74"/>
      <c r="C276" s="74"/>
      <c r="D276" s="74"/>
      <c r="E276" s="74"/>
      <c r="F276" s="74"/>
      <c r="G276" s="74"/>
      <c r="H276" s="72"/>
    </row>
    <row r="277" spans="1:8" ht="15" customHeight="1">
      <c r="A277" s="87" t="s">
        <v>217</v>
      </c>
      <c r="B277" s="74"/>
      <c r="C277" s="74"/>
      <c r="D277" s="74"/>
      <c r="E277" s="74"/>
      <c r="F277" s="74"/>
      <c r="G277" s="74"/>
      <c r="H277" s="72"/>
    </row>
    <row r="278" spans="1:8" ht="15" customHeight="1">
      <c r="A278" s="86" t="s">
        <v>165</v>
      </c>
      <c r="B278" s="74"/>
      <c r="C278" s="74"/>
      <c r="D278" s="74"/>
      <c r="E278" s="74"/>
      <c r="F278" s="74"/>
      <c r="G278" s="74"/>
      <c r="H278" s="72">
        <v>394755</v>
      </c>
    </row>
    <row r="279" spans="1:8" ht="15" customHeight="1">
      <c r="A279" s="86"/>
      <c r="B279" s="74"/>
      <c r="C279" s="74"/>
      <c r="D279" s="74"/>
      <c r="E279" s="74"/>
      <c r="F279" s="74"/>
      <c r="G279" s="74"/>
      <c r="H279" s="72"/>
    </row>
    <row r="280" spans="1:8" ht="15" customHeight="1">
      <c r="A280" s="95" t="s">
        <v>163</v>
      </c>
      <c r="B280" s="74"/>
      <c r="C280" s="74"/>
      <c r="D280" s="74"/>
      <c r="E280" s="74"/>
      <c r="F280" s="74"/>
      <c r="G280" s="74"/>
      <c r="H280" s="72"/>
    </row>
    <row r="281" spans="1:8" ht="15" customHeight="1">
      <c r="A281" s="86" t="s">
        <v>144</v>
      </c>
      <c r="B281" s="74">
        <f aca="true" t="shared" si="19" ref="B281:G281">B283*B282</f>
        <v>600</v>
      </c>
      <c r="C281" s="74">
        <f t="shared" si="19"/>
        <v>2400</v>
      </c>
      <c r="D281" s="74">
        <f t="shared" si="19"/>
        <v>600</v>
      </c>
      <c r="E281" s="74">
        <f t="shared" si="19"/>
        <v>900</v>
      </c>
      <c r="F281" s="74">
        <f t="shared" si="19"/>
        <v>600</v>
      </c>
      <c r="G281" s="74">
        <f t="shared" si="19"/>
        <v>600</v>
      </c>
      <c r="H281" s="72">
        <f>SUM(B281:G281)</f>
        <v>5700</v>
      </c>
    </row>
    <row r="282" spans="1:8" ht="15" customHeight="1">
      <c r="A282" s="86" t="s">
        <v>111</v>
      </c>
      <c r="B282" s="74">
        <v>2</v>
      </c>
      <c r="C282" s="74">
        <v>8</v>
      </c>
      <c r="D282" s="74">
        <v>2</v>
      </c>
      <c r="E282" s="74">
        <v>3</v>
      </c>
      <c r="F282" s="74">
        <v>2</v>
      </c>
      <c r="G282" s="74">
        <v>2</v>
      </c>
      <c r="H282" s="72">
        <f>SUM(B282:G282)</f>
        <v>19</v>
      </c>
    </row>
    <row r="283" spans="1:8" ht="15" customHeight="1">
      <c r="A283" s="86" t="s">
        <v>208</v>
      </c>
      <c r="B283" s="74">
        <v>300</v>
      </c>
      <c r="C283" s="74">
        <v>300</v>
      </c>
      <c r="D283" s="74">
        <v>300</v>
      </c>
      <c r="E283" s="74">
        <v>300</v>
      </c>
      <c r="F283" s="74">
        <v>300</v>
      </c>
      <c r="G283" s="74">
        <v>300</v>
      </c>
      <c r="H283" s="61">
        <f>(H281/H282)</f>
        <v>300</v>
      </c>
    </row>
    <row r="284" spans="1:8" ht="15" customHeight="1">
      <c r="A284" s="54"/>
      <c r="B284" s="74"/>
      <c r="C284" s="74"/>
      <c r="D284" s="74"/>
      <c r="E284" s="74"/>
      <c r="F284" s="74"/>
      <c r="G284" s="74"/>
      <c r="H284" s="72"/>
    </row>
    <row r="285" spans="1:8" ht="15" customHeight="1">
      <c r="A285" s="54" t="s">
        <v>63</v>
      </c>
      <c r="B285" s="72"/>
      <c r="C285" s="72"/>
      <c r="D285" s="72"/>
      <c r="E285" s="72"/>
      <c r="F285" s="72"/>
      <c r="G285" s="72"/>
      <c r="H285" s="60"/>
    </row>
    <row r="286" spans="1:8" ht="15" customHeight="1">
      <c r="A286" s="86" t="s">
        <v>178</v>
      </c>
      <c r="B286" s="62">
        <f aca="true" t="shared" si="20" ref="B286:G286">SUM(B287*B288)</f>
        <v>60000</v>
      </c>
      <c r="C286" s="62">
        <f t="shared" si="20"/>
        <v>45000</v>
      </c>
      <c r="D286" s="62">
        <f t="shared" si="20"/>
        <v>1404000</v>
      </c>
      <c r="E286" s="117">
        <f t="shared" si="20"/>
        <v>22000</v>
      </c>
      <c r="F286" s="62">
        <f t="shared" si="20"/>
        <v>900000</v>
      </c>
      <c r="G286" s="117">
        <f t="shared" si="20"/>
        <v>24000</v>
      </c>
      <c r="H286" s="60">
        <f>SUM(B286:F286)</f>
        <v>2431000</v>
      </c>
    </row>
    <row r="287" spans="1:8" ht="15" customHeight="1">
      <c r="A287" s="86" t="s">
        <v>19</v>
      </c>
      <c r="B287" s="74">
        <v>20</v>
      </c>
      <c r="C287" s="74">
        <v>10</v>
      </c>
      <c r="D287" s="63">
        <v>260</v>
      </c>
      <c r="E287" s="74">
        <v>11</v>
      </c>
      <c r="F287" s="74">
        <v>300</v>
      </c>
      <c r="G287" s="74">
        <v>12</v>
      </c>
      <c r="H287" s="60">
        <f>SUM(B287:G287)</f>
        <v>613</v>
      </c>
    </row>
    <row r="288" spans="1:8" ht="15" customHeight="1">
      <c r="A288" s="86" t="s">
        <v>189</v>
      </c>
      <c r="B288" s="74">
        <v>3000</v>
      </c>
      <c r="C288" s="74">
        <v>4500</v>
      </c>
      <c r="D288" s="74">
        <v>5400</v>
      </c>
      <c r="E288" s="74">
        <v>2000</v>
      </c>
      <c r="F288" s="74">
        <v>3000</v>
      </c>
      <c r="G288" s="74">
        <v>2000</v>
      </c>
      <c r="H288" s="61">
        <f>(H286/H287)</f>
        <v>3965.742251223491</v>
      </c>
    </row>
    <row r="289" spans="1:8" ht="15" customHeight="1">
      <c r="A289" s="86"/>
      <c r="B289" s="74"/>
      <c r="C289" s="74"/>
      <c r="D289" s="74"/>
      <c r="E289" s="74"/>
      <c r="F289" s="74"/>
      <c r="G289" s="74"/>
      <c r="H289" s="61"/>
    </row>
    <row r="290" spans="1:8" ht="15" customHeight="1">
      <c r="A290" s="54" t="s">
        <v>64</v>
      </c>
      <c r="B290" s="72"/>
      <c r="C290" s="72"/>
      <c r="D290" s="72"/>
      <c r="E290" s="72"/>
      <c r="F290" s="72"/>
      <c r="G290" s="72"/>
      <c r="H290" s="60"/>
    </row>
    <row r="291" spans="1:8" ht="15" customHeight="1">
      <c r="A291" s="86" t="s">
        <v>209</v>
      </c>
      <c r="B291" s="62">
        <f aca="true" t="shared" si="21" ref="B291:G291">SUM(B292*B293)</f>
        <v>111990</v>
      </c>
      <c r="C291" s="62">
        <f t="shared" si="21"/>
        <v>80000</v>
      </c>
      <c r="D291" s="62">
        <f t="shared" si="21"/>
        <v>160000</v>
      </c>
      <c r="E291" s="62">
        <v>11390</v>
      </c>
      <c r="F291" s="62">
        <f t="shared" si="21"/>
        <v>70000</v>
      </c>
      <c r="G291" s="62">
        <f t="shared" si="21"/>
        <v>2400</v>
      </c>
      <c r="H291" s="60">
        <f>SUM(B291:G291)</f>
        <v>435780</v>
      </c>
    </row>
    <row r="292" spans="1:8" ht="15" customHeight="1">
      <c r="A292" s="86" t="s">
        <v>19</v>
      </c>
      <c r="B292" s="74">
        <v>15</v>
      </c>
      <c r="C292" s="74">
        <v>8</v>
      </c>
      <c r="D292" s="63">
        <v>8</v>
      </c>
      <c r="E292" s="62">
        <v>1</v>
      </c>
      <c r="F292" s="74">
        <v>7</v>
      </c>
      <c r="G292" s="76">
        <v>2</v>
      </c>
      <c r="H292" s="60">
        <f>SUM(B292:G292)</f>
        <v>41</v>
      </c>
    </row>
    <row r="293" spans="1:8" ht="15" customHeight="1">
      <c r="A293" s="86" t="s">
        <v>189</v>
      </c>
      <c r="B293" s="74">
        <v>7466</v>
      </c>
      <c r="C293" s="74">
        <v>10000</v>
      </c>
      <c r="D293" s="74">
        <v>20000</v>
      </c>
      <c r="E293" s="74">
        <v>11390</v>
      </c>
      <c r="F293" s="74">
        <v>10000</v>
      </c>
      <c r="G293" s="74">
        <v>1200</v>
      </c>
      <c r="H293" s="61">
        <f>(H291/H292)</f>
        <v>10628.780487804877</v>
      </c>
    </row>
    <row r="294" spans="1:8" ht="15" customHeight="1">
      <c r="A294" s="54" t="s">
        <v>65</v>
      </c>
      <c r="B294" s="61"/>
      <c r="C294" s="61"/>
      <c r="D294" s="61"/>
      <c r="E294" s="61"/>
      <c r="F294" s="61"/>
      <c r="G294" s="61"/>
      <c r="H294" s="60"/>
    </row>
    <row r="295" spans="1:8" ht="15" customHeight="1">
      <c r="A295" s="86" t="s">
        <v>11</v>
      </c>
      <c r="B295" s="62">
        <f aca="true" t="shared" si="22" ref="B295:G295">SUM(B296*B297)</f>
        <v>23535460</v>
      </c>
      <c r="C295" s="62">
        <f t="shared" si="22"/>
        <v>0</v>
      </c>
      <c r="D295" s="62">
        <f t="shared" si="22"/>
        <v>0</v>
      </c>
      <c r="E295" s="62">
        <v>248100</v>
      </c>
      <c r="F295" s="62">
        <f t="shared" si="22"/>
        <v>0</v>
      </c>
      <c r="G295" s="62">
        <f t="shared" si="22"/>
        <v>0</v>
      </c>
      <c r="H295" s="60">
        <f>SUM(B295:G295)</f>
        <v>23783560</v>
      </c>
    </row>
    <row r="296" spans="1:8" ht="15" customHeight="1">
      <c r="A296" s="86" t="s">
        <v>19</v>
      </c>
      <c r="B296" s="63">
        <v>691</v>
      </c>
      <c r="C296" s="74"/>
      <c r="D296" s="74"/>
      <c r="E296" s="76">
        <v>48.25</v>
      </c>
      <c r="F296" s="74"/>
      <c r="G296" s="74"/>
      <c r="H296" s="81">
        <f>SUM(B296:G296)</f>
        <v>739.25</v>
      </c>
    </row>
    <row r="297" spans="1:8" ht="15" customHeight="1">
      <c r="A297" s="86" t="s">
        <v>189</v>
      </c>
      <c r="B297" s="63">
        <v>34060</v>
      </c>
      <c r="C297" s="74"/>
      <c r="D297" s="74"/>
      <c r="E297" s="62">
        <v>5168</v>
      </c>
      <c r="F297" s="74"/>
      <c r="G297" s="74"/>
      <c r="H297" s="61">
        <f>(H295/H296)</f>
        <v>32172.553263442678</v>
      </c>
    </row>
    <row r="298" spans="1:8" ht="15" customHeight="1">
      <c r="A298" s="86"/>
      <c r="B298" s="63"/>
      <c r="C298" s="74"/>
      <c r="D298" s="74"/>
      <c r="E298" s="62"/>
      <c r="F298" s="74"/>
      <c r="G298" s="74"/>
      <c r="H298" s="61"/>
    </row>
    <row r="299" spans="1:8" ht="15" customHeight="1">
      <c r="A299" s="54" t="s">
        <v>66</v>
      </c>
      <c r="B299" s="72"/>
      <c r="C299" s="72"/>
      <c r="D299" s="72"/>
      <c r="E299" s="72"/>
      <c r="F299" s="72"/>
      <c r="G299" s="72"/>
      <c r="H299" s="60"/>
    </row>
    <row r="300" spans="1:8" ht="15" customHeight="1">
      <c r="A300" s="86" t="s">
        <v>178</v>
      </c>
      <c r="B300" s="62">
        <f aca="true" t="shared" si="23" ref="B300:G300">SUM(B301*B302)</f>
        <v>59150</v>
      </c>
      <c r="C300" s="62">
        <f t="shared" si="23"/>
        <v>4800</v>
      </c>
      <c r="D300" s="62"/>
      <c r="E300" s="62">
        <v>227400</v>
      </c>
      <c r="F300" s="62">
        <f t="shared" si="23"/>
        <v>8400</v>
      </c>
      <c r="G300" s="62">
        <f t="shared" si="23"/>
        <v>7200</v>
      </c>
      <c r="H300" s="60">
        <f>SUM(B300:G300)</f>
        <v>306950</v>
      </c>
    </row>
    <row r="301" spans="1:8" ht="15" customHeight="1">
      <c r="A301" s="86" t="s">
        <v>19</v>
      </c>
      <c r="B301" s="76">
        <v>45.5</v>
      </c>
      <c r="C301" s="74">
        <v>4</v>
      </c>
      <c r="D301" s="76"/>
      <c r="E301" s="76">
        <v>171.5</v>
      </c>
      <c r="F301" s="76">
        <v>7</v>
      </c>
      <c r="G301" s="74">
        <v>9</v>
      </c>
      <c r="H301" s="60">
        <f>SUM(B301:G301)</f>
        <v>237</v>
      </c>
    </row>
    <row r="302" spans="1:8" ht="15" customHeight="1">
      <c r="A302" s="86" t="s">
        <v>189</v>
      </c>
      <c r="B302" s="74">
        <v>1300</v>
      </c>
      <c r="C302" s="74">
        <v>1200</v>
      </c>
      <c r="D302" s="74"/>
      <c r="E302" s="74">
        <v>1325</v>
      </c>
      <c r="F302" s="74">
        <v>1200</v>
      </c>
      <c r="G302" s="74">
        <v>800</v>
      </c>
      <c r="H302" s="61">
        <f>(H300/H301)</f>
        <v>1295.1476793248946</v>
      </c>
    </row>
    <row r="303" spans="1:8" ht="15" customHeight="1">
      <c r="A303" s="86"/>
      <c r="B303" s="74"/>
      <c r="C303" s="74"/>
      <c r="D303" s="74"/>
      <c r="E303" s="74"/>
      <c r="F303" s="74"/>
      <c r="G303" s="74"/>
      <c r="H303" s="61"/>
    </row>
    <row r="304" spans="1:8" ht="15" customHeight="1">
      <c r="A304" s="54" t="s">
        <v>67</v>
      </c>
      <c r="B304" s="61"/>
      <c r="C304" s="61"/>
      <c r="D304" s="61"/>
      <c r="E304" s="61"/>
      <c r="F304" s="61"/>
      <c r="G304" s="61"/>
      <c r="H304" s="60"/>
    </row>
    <row r="305" spans="1:8" ht="15" customHeight="1">
      <c r="A305" s="86" t="s">
        <v>178</v>
      </c>
      <c r="B305" s="62">
        <f aca="true" t="shared" si="24" ref="B305:G305">SUM(B306*B307)</f>
        <v>128725</v>
      </c>
      <c r="C305" s="62">
        <f t="shared" si="24"/>
        <v>320000</v>
      </c>
      <c r="D305" s="62">
        <f t="shared" si="24"/>
        <v>168000</v>
      </c>
      <c r="E305" s="62">
        <v>1000002</v>
      </c>
      <c r="F305" s="62">
        <f t="shared" si="24"/>
        <v>2580000</v>
      </c>
      <c r="G305" s="62">
        <f t="shared" si="24"/>
        <v>12000</v>
      </c>
      <c r="H305" s="60">
        <f>SUM(B305:G305)</f>
        <v>4208727</v>
      </c>
    </row>
    <row r="306" spans="1:8" ht="15" customHeight="1">
      <c r="A306" s="86" t="s">
        <v>19</v>
      </c>
      <c r="B306" s="63">
        <v>25</v>
      </c>
      <c r="C306" s="62">
        <v>80</v>
      </c>
      <c r="D306" s="63">
        <v>40</v>
      </c>
      <c r="E306" s="63">
        <v>120</v>
      </c>
      <c r="F306" s="74">
        <v>215</v>
      </c>
      <c r="G306" s="73">
        <v>10</v>
      </c>
      <c r="H306" s="60">
        <f>SUM(B306:G306)</f>
        <v>490</v>
      </c>
    </row>
    <row r="307" spans="1:8" ht="15" customHeight="1">
      <c r="A307" s="86" t="s">
        <v>189</v>
      </c>
      <c r="B307" s="63">
        <v>5149</v>
      </c>
      <c r="C307" s="63">
        <v>4000</v>
      </c>
      <c r="D307" s="63">
        <v>4200</v>
      </c>
      <c r="E307" s="63">
        <v>8333</v>
      </c>
      <c r="F307" s="63">
        <v>12000</v>
      </c>
      <c r="G307" s="74">
        <v>1200</v>
      </c>
      <c r="H307" s="61">
        <f>(H305/H306)</f>
        <v>8589.238775510205</v>
      </c>
    </row>
    <row r="308" spans="1:8" ht="15" customHeight="1">
      <c r="A308" s="86"/>
      <c r="B308" s="63"/>
      <c r="C308" s="63"/>
      <c r="D308" s="63"/>
      <c r="E308" s="63"/>
      <c r="F308" s="63"/>
      <c r="G308" s="74"/>
      <c r="H308" s="75"/>
    </row>
    <row r="309" spans="1:8" ht="15" customHeight="1">
      <c r="A309" s="107" t="s">
        <v>157</v>
      </c>
      <c r="B309" s="59"/>
      <c r="C309" s="74"/>
      <c r="D309" s="74"/>
      <c r="E309" s="74"/>
      <c r="F309" s="74"/>
      <c r="G309" s="74"/>
      <c r="H309" s="60"/>
    </row>
    <row r="310" spans="1:8" ht="15" customHeight="1">
      <c r="A310" s="86" t="s">
        <v>178</v>
      </c>
      <c r="B310" s="59"/>
      <c r="C310" s="74"/>
      <c r="D310" s="74">
        <v>4000</v>
      </c>
      <c r="E310" s="74">
        <v>25000</v>
      </c>
      <c r="F310" s="74"/>
      <c r="G310" s="74"/>
      <c r="H310" s="60">
        <f>SUM(B310:G310)</f>
        <v>29000</v>
      </c>
    </row>
    <row r="311" spans="1:8" ht="15" customHeight="1">
      <c r="A311" s="86" t="s">
        <v>111</v>
      </c>
      <c r="B311" s="59"/>
      <c r="C311" s="74"/>
      <c r="D311" s="74">
        <v>4</v>
      </c>
      <c r="E311" s="74">
        <v>25</v>
      </c>
      <c r="F311" s="74"/>
      <c r="G311" s="74"/>
      <c r="H311" s="60">
        <f>SUM(B311:G311)</f>
        <v>29</v>
      </c>
    </row>
    <row r="312" spans="1:8" ht="15" customHeight="1">
      <c r="A312" s="86" t="s">
        <v>189</v>
      </c>
      <c r="B312" s="59"/>
      <c r="C312" s="74"/>
      <c r="D312" s="74">
        <v>1000</v>
      </c>
      <c r="E312" s="74">
        <v>1000</v>
      </c>
      <c r="F312" s="74"/>
      <c r="G312" s="74"/>
      <c r="H312" s="60"/>
    </row>
    <row r="313" spans="1:8" ht="15" customHeight="1">
      <c r="A313" s="86"/>
      <c r="B313" s="59"/>
      <c r="C313" s="74"/>
      <c r="D313" s="74"/>
      <c r="E313" s="74"/>
      <c r="F313" s="74"/>
      <c r="G313" s="74"/>
      <c r="H313" s="60"/>
    </row>
    <row r="314" spans="1:8" ht="15" customHeight="1">
      <c r="A314" s="54" t="s">
        <v>68</v>
      </c>
      <c r="B314" s="72"/>
      <c r="C314" s="72"/>
      <c r="D314" s="72"/>
      <c r="E314" s="72"/>
      <c r="F314" s="72"/>
      <c r="G314" s="72"/>
      <c r="H314" s="60"/>
    </row>
    <row r="315" spans="1:8" ht="15" customHeight="1">
      <c r="A315" s="86" t="s">
        <v>178</v>
      </c>
      <c r="B315" s="62">
        <f aca="true" t="shared" si="25" ref="B315:G315">SUM(B316*B317)</f>
        <v>131400</v>
      </c>
      <c r="C315" s="62">
        <f t="shared" si="25"/>
        <v>100000</v>
      </c>
      <c r="D315" s="62">
        <f t="shared" si="25"/>
        <v>225320</v>
      </c>
      <c r="E315" s="62">
        <f t="shared" si="25"/>
        <v>76800</v>
      </c>
      <c r="F315" s="62">
        <f t="shared" si="25"/>
        <v>312500</v>
      </c>
      <c r="G315" s="62">
        <f t="shared" si="25"/>
        <v>33750</v>
      </c>
      <c r="H315" s="60">
        <f>SUM(B315:G315)</f>
        <v>879770</v>
      </c>
    </row>
    <row r="316" spans="1:8" ht="15" customHeight="1">
      <c r="A316" s="86" t="s">
        <v>19</v>
      </c>
      <c r="B316" s="74">
        <v>300</v>
      </c>
      <c r="C316" s="74">
        <v>200</v>
      </c>
      <c r="D316" s="74">
        <v>524</v>
      </c>
      <c r="E316" s="76">
        <v>128</v>
      </c>
      <c r="F316" s="74">
        <v>625</v>
      </c>
      <c r="G316" s="74">
        <v>75</v>
      </c>
      <c r="H316" s="60">
        <f>SUM(B316:G316)</f>
        <v>1852</v>
      </c>
    </row>
    <row r="317" spans="1:8" ht="15" customHeight="1">
      <c r="A317" s="86" t="s">
        <v>69</v>
      </c>
      <c r="B317" s="74">
        <v>438</v>
      </c>
      <c r="C317" s="74">
        <v>500</v>
      </c>
      <c r="D317" s="74">
        <v>430</v>
      </c>
      <c r="E317" s="74">
        <v>600</v>
      </c>
      <c r="F317" s="74">
        <v>500</v>
      </c>
      <c r="G317" s="74">
        <v>450</v>
      </c>
      <c r="H317" s="61">
        <f>(H315/H316)</f>
        <v>475.0377969762419</v>
      </c>
    </row>
    <row r="318" spans="1:8" ht="15" customHeight="1">
      <c r="A318" s="86"/>
      <c r="B318" s="74"/>
      <c r="C318" s="74"/>
      <c r="D318" s="74"/>
      <c r="E318" s="74"/>
      <c r="F318" s="74"/>
      <c r="G318" s="74"/>
      <c r="H318" s="61"/>
    </row>
    <row r="319" spans="1:8" ht="15" customHeight="1">
      <c r="A319" s="54" t="s">
        <v>70</v>
      </c>
      <c r="B319" s="72"/>
      <c r="C319" s="72"/>
      <c r="D319" s="72"/>
      <c r="E319" s="72"/>
      <c r="F319" s="72"/>
      <c r="G319" s="72"/>
      <c r="H319" s="60"/>
    </row>
    <row r="320" spans="1:8" ht="15" customHeight="1">
      <c r="A320" s="86" t="s">
        <v>178</v>
      </c>
      <c r="B320" s="62">
        <f aca="true" t="shared" si="26" ref="B320:G320">SUM(B321*B322)</f>
        <v>1007760</v>
      </c>
      <c r="C320" s="62">
        <f t="shared" si="26"/>
        <v>972000</v>
      </c>
      <c r="D320" s="62">
        <f t="shared" si="26"/>
        <v>700000</v>
      </c>
      <c r="E320" s="62">
        <f t="shared" si="26"/>
        <v>1690000</v>
      </c>
      <c r="F320" s="62">
        <f t="shared" si="26"/>
        <v>160000</v>
      </c>
      <c r="G320" s="62">
        <f t="shared" si="26"/>
        <v>35000</v>
      </c>
      <c r="H320" s="60">
        <f>SUM(B320:G320)</f>
        <v>4564760</v>
      </c>
    </row>
    <row r="321" spans="1:8" ht="15" customHeight="1">
      <c r="A321" s="86" t="s">
        <v>19</v>
      </c>
      <c r="B321" s="74">
        <v>52</v>
      </c>
      <c r="C321" s="74">
        <v>54</v>
      </c>
      <c r="D321" s="74">
        <v>20</v>
      </c>
      <c r="E321" s="76">
        <v>84.5</v>
      </c>
      <c r="F321" s="74">
        <v>8</v>
      </c>
      <c r="G321" s="74">
        <v>10</v>
      </c>
      <c r="H321" s="81">
        <f>SUM(B321:G321)</f>
        <v>228.5</v>
      </c>
    </row>
    <row r="322" spans="1:8" ht="15" customHeight="1">
      <c r="A322" s="86" t="s">
        <v>225</v>
      </c>
      <c r="B322" s="74">
        <v>19380</v>
      </c>
      <c r="C322" s="74">
        <v>18000</v>
      </c>
      <c r="D322" s="74">
        <v>35000</v>
      </c>
      <c r="E322" s="74">
        <v>20000</v>
      </c>
      <c r="F322" s="74">
        <v>20000</v>
      </c>
      <c r="G322" s="74">
        <v>3500</v>
      </c>
      <c r="H322" s="61">
        <f>(H320/H321)</f>
        <v>19977.06783369803</v>
      </c>
    </row>
    <row r="323" spans="1:8" ht="15" customHeight="1">
      <c r="A323" s="86"/>
      <c r="B323" s="74"/>
      <c r="C323" s="74"/>
      <c r="D323" s="74"/>
      <c r="E323" s="74"/>
      <c r="F323" s="74"/>
      <c r="G323" s="74"/>
      <c r="H323" s="60"/>
    </row>
    <row r="324" spans="1:8" ht="15" customHeight="1">
      <c r="A324" s="54" t="s">
        <v>71</v>
      </c>
      <c r="B324" s="72"/>
      <c r="C324" s="72"/>
      <c r="D324" s="72"/>
      <c r="E324" s="72"/>
      <c r="F324" s="72"/>
      <c r="G324" s="72"/>
      <c r="H324" s="60"/>
    </row>
    <row r="325" spans="1:8" ht="15" customHeight="1">
      <c r="A325" s="86" t="s">
        <v>222</v>
      </c>
      <c r="B325" s="62">
        <f aca="true" t="shared" si="27" ref="B325:G325">SUM(B326*B327)</f>
        <v>20000</v>
      </c>
      <c r="C325" s="62">
        <f t="shared" si="27"/>
        <v>105000</v>
      </c>
      <c r="D325" s="62">
        <f t="shared" si="27"/>
        <v>1840000</v>
      </c>
      <c r="E325" s="62">
        <f>SUM(E328:E329)</f>
        <v>1381522</v>
      </c>
      <c r="F325" s="62">
        <f t="shared" si="27"/>
        <v>350000</v>
      </c>
      <c r="G325" s="62">
        <f t="shared" si="27"/>
        <v>50000</v>
      </c>
      <c r="H325" s="60">
        <f>SUM(B325:G325)</f>
        <v>3746522</v>
      </c>
    </row>
    <row r="326" spans="1:8" ht="15" customHeight="1">
      <c r="A326" s="86" t="s">
        <v>19</v>
      </c>
      <c r="B326" s="74">
        <v>10</v>
      </c>
      <c r="C326" s="74">
        <v>35</v>
      </c>
      <c r="D326" s="74">
        <v>460</v>
      </c>
      <c r="E326" s="74">
        <v>450</v>
      </c>
      <c r="F326" s="74">
        <v>100</v>
      </c>
      <c r="G326" s="74">
        <v>20</v>
      </c>
      <c r="H326" s="60">
        <f>SUM(B326:G326)</f>
        <v>1075</v>
      </c>
    </row>
    <row r="327" spans="1:8" ht="15" customHeight="1">
      <c r="A327" s="86" t="s">
        <v>224</v>
      </c>
      <c r="B327" s="74">
        <v>2000</v>
      </c>
      <c r="C327" s="74">
        <v>3000</v>
      </c>
      <c r="D327" s="74">
        <v>4000</v>
      </c>
      <c r="E327" s="132">
        <v>3070</v>
      </c>
      <c r="F327" s="74">
        <v>3500</v>
      </c>
      <c r="G327" s="74">
        <v>2500</v>
      </c>
      <c r="H327" s="61">
        <f>(H325/H326)</f>
        <v>3485.1367441860466</v>
      </c>
    </row>
    <row r="328" spans="1:8" ht="15" customHeight="1">
      <c r="A328" s="86" t="s">
        <v>168</v>
      </c>
      <c r="B328" s="74"/>
      <c r="C328" s="74"/>
      <c r="D328" s="74"/>
      <c r="E328" s="74">
        <v>450000</v>
      </c>
      <c r="F328" s="74"/>
      <c r="G328" s="74"/>
      <c r="H328" s="75">
        <f>SUM(B328:G328)</f>
        <v>450000</v>
      </c>
    </row>
    <row r="329" spans="1:8" ht="15" customHeight="1">
      <c r="A329" s="86" t="s">
        <v>169</v>
      </c>
      <c r="B329" s="74"/>
      <c r="C329" s="74"/>
      <c r="D329" s="74"/>
      <c r="E329" s="74">
        <v>931522</v>
      </c>
      <c r="F329" s="74"/>
      <c r="G329" s="74"/>
      <c r="H329" s="60">
        <f>SUM(B329:G329)</f>
        <v>931522</v>
      </c>
    </row>
    <row r="330" spans="1:8" ht="15" customHeight="1">
      <c r="A330" s="54"/>
      <c r="B330" s="74"/>
      <c r="C330" s="74"/>
      <c r="D330" s="74"/>
      <c r="E330" s="74"/>
      <c r="F330" s="74"/>
      <c r="G330" s="74"/>
      <c r="H330" s="60"/>
    </row>
    <row r="331" spans="1:8" ht="15" customHeight="1">
      <c r="A331" s="54" t="s">
        <v>72</v>
      </c>
      <c r="B331" s="74"/>
      <c r="C331" s="74"/>
      <c r="D331" s="74"/>
      <c r="E331" s="74"/>
      <c r="F331" s="74"/>
      <c r="G331" s="72"/>
      <c r="H331" s="60"/>
    </row>
    <row r="332" spans="1:8" ht="15" customHeight="1">
      <c r="A332" s="86" t="s">
        <v>178</v>
      </c>
      <c r="B332" s="62">
        <f>SUM(B333*B334)</f>
        <v>0</v>
      </c>
      <c r="C332" s="62">
        <f>SUM(C333*C334)</f>
        <v>0</v>
      </c>
      <c r="D332" s="62">
        <f>SUM(D333*D334)</f>
        <v>0</v>
      </c>
      <c r="E332" s="63">
        <v>43131</v>
      </c>
      <c r="F332" s="62">
        <v>23023</v>
      </c>
      <c r="G332" s="117">
        <v>13000</v>
      </c>
      <c r="H332" s="60">
        <f>SUM(B332:G332)</f>
        <v>79154</v>
      </c>
    </row>
    <row r="333" spans="1:8" ht="15" customHeight="1">
      <c r="A333" s="86" t="s">
        <v>19</v>
      </c>
      <c r="B333" s="74"/>
      <c r="C333" s="74"/>
      <c r="D333" s="74"/>
      <c r="E333" s="74"/>
      <c r="F333" s="74"/>
      <c r="G333" s="74"/>
      <c r="H333" s="60">
        <f>SUM(B333:G333)</f>
        <v>0</v>
      </c>
    </row>
    <row r="334" spans="1:8" ht="15" customHeight="1">
      <c r="A334" s="86" t="s">
        <v>189</v>
      </c>
      <c r="B334" s="74"/>
      <c r="C334" s="74"/>
      <c r="D334" s="74"/>
      <c r="E334" s="74"/>
      <c r="F334" s="74"/>
      <c r="G334" s="74"/>
      <c r="H334" s="75"/>
    </row>
    <row r="335" spans="1:8" ht="15" customHeight="1">
      <c r="A335" s="86"/>
      <c r="B335" s="74"/>
      <c r="C335" s="74"/>
      <c r="D335" s="74"/>
      <c r="E335" s="74"/>
      <c r="F335" s="74"/>
      <c r="G335" s="74"/>
      <c r="H335" s="60"/>
    </row>
    <row r="336" spans="1:8" ht="15" customHeight="1">
      <c r="A336" s="54" t="s">
        <v>73</v>
      </c>
      <c r="B336" s="72"/>
      <c r="C336" s="72"/>
      <c r="D336" s="72"/>
      <c r="E336" s="72"/>
      <c r="F336" s="72"/>
      <c r="G336" s="72"/>
      <c r="H336" s="60"/>
    </row>
    <row r="337" spans="1:8" ht="15" customHeight="1">
      <c r="A337" s="86" t="s">
        <v>178</v>
      </c>
      <c r="B337" s="62">
        <f aca="true" t="shared" si="28" ref="B337:G337">SUM(B338*B339)</f>
        <v>102400</v>
      </c>
      <c r="C337" s="62">
        <f t="shared" si="28"/>
        <v>192000</v>
      </c>
      <c r="D337" s="62">
        <f t="shared" si="28"/>
        <v>145000</v>
      </c>
      <c r="E337" s="62">
        <v>359900</v>
      </c>
      <c r="F337" s="62">
        <f t="shared" si="28"/>
        <v>0</v>
      </c>
      <c r="G337" s="62">
        <f t="shared" si="28"/>
        <v>0</v>
      </c>
      <c r="H337" s="60">
        <f>SUM(B337:G337)</f>
        <v>799300</v>
      </c>
    </row>
    <row r="338" spans="1:8" ht="15" customHeight="1">
      <c r="A338" s="86" t="s">
        <v>19</v>
      </c>
      <c r="B338" s="74">
        <v>8</v>
      </c>
      <c r="C338" s="74">
        <v>24</v>
      </c>
      <c r="D338" s="74">
        <v>10</v>
      </c>
      <c r="E338" s="74">
        <v>44</v>
      </c>
      <c r="F338" s="74"/>
      <c r="G338" s="74"/>
      <c r="H338" s="60">
        <f>SUM(B338:G338)</f>
        <v>86</v>
      </c>
    </row>
    <row r="339" spans="1:8" ht="15" customHeight="1">
      <c r="A339" s="86" t="s">
        <v>189</v>
      </c>
      <c r="B339" s="84">
        <v>12800</v>
      </c>
      <c r="C339" s="74">
        <v>8000</v>
      </c>
      <c r="D339" s="74">
        <v>14500</v>
      </c>
      <c r="E339" s="62">
        <v>8179</v>
      </c>
      <c r="F339" s="74"/>
      <c r="G339" s="74"/>
      <c r="H339" s="61">
        <f>(H337/H338)</f>
        <v>9294.186046511628</v>
      </c>
    </row>
    <row r="340" spans="1:8" ht="15" customHeight="1">
      <c r="A340" s="86"/>
      <c r="B340" s="62"/>
      <c r="C340" s="62"/>
      <c r="D340" s="62"/>
      <c r="E340" s="62"/>
      <c r="F340" s="62"/>
      <c r="G340" s="62"/>
      <c r="H340" s="60"/>
    </row>
    <row r="341" spans="1:8" ht="15" customHeight="1">
      <c r="A341" s="54" t="s">
        <v>74</v>
      </c>
      <c r="B341" s="74"/>
      <c r="C341" s="74"/>
      <c r="D341" s="74"/>
      <c r="E341" s="74"/>
      <c r="F341" s="74"/>
      <c r="G341" s="72"/>
      <c r="H341" s="60"/>
    </row>
    <row r="342" spans="1:8" ht="15" customHeight="1">
      <c r="A342" s="86" t="s">
        <v>178</v>
      </c>
      <c r="B342" s="62">
        <f aca="true" t="shared" si="29" ref="B342:G342">SUM(B343*B344)</f>
        <v>0</v>
      </c>
      <c r="C342" s="62">
        <f t="shared" si="29"/>
        <v>6000</v>
      </c>
      <c r="D342" s="62">
        <f t="shared" si="29"/>
        <v>6000</v>
      </c>
      <c r="E342" s="62">
        <f t="shared" si="29"/>
        <v>1000</v>
      </c>
      <c r="F342" s="62">
        <v>800</v>
      </c>
      <c r="G342" s="62">
        <f t="shared" si="29"/>
        <v>7500</v>
      </c>
      <c r="H342" s="60">
        <f>SUM(B342:G342)</f>
        <v>21300</v>
      </c>
    </row>
    <row r="343" spans="1:8" ht="15" customHeight="1">
      <c r="A343" s="86" t="s">
        <v>19</v>
      </c>
      <c r="B343" s="74"/>
      <c r="C343" s="74">
        <v>4</v>
      </c>
      <c r="D343" s="74">
        <v>5</v>
      </c>
      <c r="E343" s="74">
        <v>2</v>
      </c>
      <c r="F343" s="74">
        <v>1</v>
      </c>
      <c r="G343" s="74">
        <v>15</v>
      </c>
      <c r="H343" s="60">
        <f>SUM(B343:G343)</f>
        <v>27</v>
      </c>
    </row>
    <row r="344" spans="1:8" ht="15" customHeight="1">
      <c r="A344" s="86" t="s">
        <v>189</v>
      </c>
      <c r="B344" s="74"/>
      <c r="C344" s="74">
        <v>1500</v>
      </c>
      <c r="D344" s="74">
        <v>1200</v>
      </c>
      <c r="E344" s="74">
        <v>500</v>
      </c>
      <c r="F344" s="74">
        <v>800</v>
      </c>
      <c r="G344" s="74">
        <v>500</v>
      </c>
      <c r="H344" s="61">
        <f>(H342/H343)</f>
        <v>788.8888888888889</v>
      </c>
    </row>
    <row r="345" spans="1:8" ht="15" customHeight="1">
      <c r="A345" s="86"/>
      <c r="B345" s="74"/>
      <c r="C345" s="74"/>
      <c r="D345" s="74"/>
      <c r="E345" s="74"/>
      <c r="F345" s="74"/>
      <c r="G345" s="74"/>
      <c r="H345" s="60"/>
    </row>
    <row r="346" spans="1:8" ht="15" customHeight="1">
      <c r="A346" s="54" t="s">
        <v>75</v>
      </c>
      <c r="B346" s="74"/>
      <c r="C346" s="72"/>
      <c r="D346" s="72"/>
      <c r="E346" s="72"/>
      <c r="F346" s="72"/>
      <c r="G346" s="61"/>
      <c r="H346" s="60"/>
    </row>
    <row r="347" spans="1:8" ht="15" customHeight="1">
      <c r="A347" s="86" t="s">
        <v>178</v>
      </c>
      <c r="B347" s="62">
        <f aca="true" t="shared" si="30" ref="B347:G347">SUM(B348*B349)</f>
        <v>0</v>
      </c>
      <c r="C347" s="62">
        <f t="shared" si="30"/>
        <v>500000</v>
      </c>
      <c r="D347" s="62">
        <f t="shared" si="30"/>
        <v>0</v>
      </c>
      <c r="E347" s="62">
        <f t="shared" si="30"/>
        <v>0</v>
      </c>
      <c r="F347" s="62">
        <f t="shared" si="30"/>
        <v>0</v>
      </c>
      <c r="G347" s="62">
        <f t="shared" si="30"/>
        <v>0</v>
      </c>
      <c r="H347" s="60">
        <f>SUM(C347:G347)</f>
        <v>500000</v>
      </c>
    </row>
    <row r="348" spans="1:8" ht="15" customHeight="1">
      <c r="A348" s="86" t="s">
        <v>12</v>
      </c>
      <c r="B348" s="74"/>
      <c r="C348" s="74">
        <v>100</v>
      </c>
      <c r="D348" s="74"/>
      <c r="E348" s="74"/>
      <c r="F348" s="74"/>
      <c r="G348" s="62"/>
      <c r="H348" s="60">
        <f>SUM(B348:G348)</f>
        <v>100</v>
      </c>
    </row>
    <row r="349" spans="1:8" ht="15" customHeight="1">
      <c r="A349" s="86" t="s">
        <v>189</v>
      </c>
      <c r="B349" s="74"/>
      <c r="C349" s="74">
        <v>5000</v>
      </c>
      <c r="D349" s="74"/>
      <c r="E349" s="74"/>
      <c r="F349" s="74"/>
      <c r="G349" s="74"/>
      <c r="H349" s="61">
        <f>(H347/H348)</f>
        <v>5000</v>
      </c>
    </row>
    <row r="350" spans="1:8" ht="15" customHeight="1">
      <c r="A350" s="86"/>
      <c r="B350" s="74"/>
      <c r="C350" s="74"/>
      <c r="D350" s="74"/>
      <c r="E350" s="74"/>
      <c r="F350" s="74"/>
      <c r="G350" s="74"/>
      <c r="H350" s="60"/>
    </row>
    <row r="351" spans="1:8" ht="15" customHeight="1">
      <c r="A351" s="54" t="s">
        <v>91</v>
      </c>
      <c r="B351" s="74"/>
      <c r="C351" s="74"/>
      <c r="D351" s="74"/>
      <c r="E351" s="72"/>
      <c r="F351" s="74"/>
      <c r="G351" s="74"/>
      <c r="H351" s="60"/>
    </row>
    <row r="352" spans="1:8" ht="15" customHeight="1">
      <c r="A352" s="86" t="s">
        <v>178</v>
      </c>
      <c r="B352" s="62">
        <f>SUM(B353*B354)</f>
        <v>180000</v>
      </c>
      <c r="C352" s="62">
        <f>SUM(C353*C354)</f>
        <v>80000</v>
      </c>
      <c r="D352" s="62">
        <f>SUM(D353*D354)</f>
        <v>54000</v>
      </c>
      <c r="E352" s="125">
        <v>75000</v>
      </c>
      <c r="F352" s="62">
        <f>SUM(F353*F354)</f>
        <v>12000</v>
      </c>
      <c r="G352" s="117">
        <v>9000</v>
      </c>
      <c r="H352" s="60">
        <f>SUM(B352:G352)</f>
        <v>410000</v>
      </c>
    </row>
    <row r="353" spans="1:8" ht="15" customHeight="1">
      <c r="A353" s="86" t="s">
        <v>12</v>
      </c>
      <c r="B353" s="74">
        <v>36</v>
      </c>
      <c r="C353" s="74">
        <v>10</v>
      </c>
      <c r="D353" s="74">
        <v>6</v>
      </c>
      <c r="E353" s="74">
        <v>15</v>
      </c>
      <c r="F353" s="76">
        <v>3</v>
      </c>
      <c r="G353" s="74">
        <v>3</v>
      </c>
      <c r="H353" s="60">
        <f>SUM(B353:G353)</f>
        <v>73</v>
      </c>
    </row>
    <row r="354" spans="1:8" ht="15" customHeight="1">
      <c r="A354" s="86" t="s">
        <v>189</v>
      </c>
      <c r="B354" s="74">
        <v>5000</v>
      </c>
      <c r="C354" s="74">
        <v>8000</v>
      </c>
      <c r="D354" s="74">
        <v>9000</v>
      </c>
      <c r="E354" s="74">
        <v>5000</v>
      </c>
      <c r="F354" s="74">
        <v>4000</v>
      </c>
      <c r="G354" s="74">
        <v>3000</v>
      </c>
      <c r="H354" s="61">
        <f>(H352/H353)</f>
        <v>5616.438356164384</v>
      </c>
    </row>
    <row r="355" spans="1:8" ht="15" customHeight="1">
      <c r="A355" s="86"/>
      <c r="B355" s="74"/>
      <c r="C355" s="74"/>
      <c r="D355" s="74"/>
      <c r="E355" s="74"/>
      <c r="F355" s="74"/>
      <c r="G355" s="74"/>
      <c r="H355" s="60"/>
    </row>
    <row r="356" spans="1:8" ht="15" customHeight="1">
      <c r="A356" s="54" t="s">
        <v>93</v>
      </c>
      <c r="B356" s="74"/>
      <c r="C356" s="74"/>
      <c r="D356" s="74"/>
      <c r="E356" s="74"/>
      <c r="F356" s="72"/>
      <c r="G356" s="72"/>
      <c r="H356" s="60"/>
    </row>
    <row r="357" spans="1:8" ht="15" customHeight="1">
      <c r="A357" s="86" t="s">
        <v>223</v>
      </c>
      <c r="B357" s="62">
        <f>SUM(B358*B359)</f>
        <v>0</v>
      </c>
      <c r="C357" s="62">
        <f>SUM(C358*C359)</f>
        <v>0</v>
      </c>
      <c r="D357" s="62">
        <f>SUM(D358*D359)</f>
        <v>292500</v>
      </c>
      <c r="E357" s="62">
        <f>SUM(E358*E359)</f>
        <v>0</v>
      </c>
      <c r="F357" s="62">
        <f>SUM(F358*F359)</f>
        <v>6000</v>
      </c>
      <c r="G357" s="62">
        <v>2000</v>
      </c>
      <c r="H357" s="60">
        <f>SUM(B357:G357)</f>
        <v>300500</v>
      </c>
    </row>
    <row r="358" spans="1:8" ht="15" customHeight="1">
      <c r="A358" s="86" t="s">
        <v>12</v>
      </c>
      <c r="B358" s="74"/>
      <c r="C358" s="74"/>
      <c r="D358" s="82">
        <v>1950</v>
      </c>
      <c r="E358" s="74"/>
      <c r="F358" s="74">
        <v>20</v>
      </c>
      <c r="G358" s="74">
        <v>6</v>
      </c>
      <c r="H358" s="60">
        <f>SUM(B358:G358)</f>
        <v>1976</v>
      </c>
    </row>
    <row r="359" spans="1:8" ht="15" customHeight="1">
      <c r="A359" s="86" t="s">
        <v>189</v>
      </c>
      <c r="B359" s="74"/>
      <c r="C359" s="74"/>
      <c r="D359" s="82">
        <v>150</v>
      </c>
      <c r="E359" s="74"/>
      <c r="F359" s="74">
        <v>300</v>
      </c>
      <c r="G359" s="74">
        <v>333</v>
      </c>
      <c r="H359" s="61">
        <f>(H357/H358)</f>
        <v>152.0748987854251</v>
      </c>
    </row>
    <row r="360" spans="1:8" ht="15" customHeight="1">
      <c r="A360" s="86"/>
      <c r="B360" s="74"/>
      <c r="C360" s="74"/>
      <c r="D360" s="74"/>
      <c r="E360" s="74"/>
      <c r="F360" s="74"/>
      <c r="G360" s="74"/>
      <c r="H360" s="60"/>
    </row>
    <row r="361" spans="1:8" ht="15" customHeight="1">
      <c r="A361" s="54" t="s">
        <v>94</v>
      </c>
      <c r="B361" s="74"/>
      <c r="C361" s="72"/>
      <c r="D361" s="61"/>
      <c r="E361" s="72"/>
      <c r="F361" s="72"/>
      <c r="G361" s="72"/>
      <c r="H361" s="71"/>
    </row>
    <row r="362" spans="1:8" ht="15" customHeight="1">
      <c r="A362" s="86" t="s">
        <v>178</v>
      </c>
      <c r="B362" s="62">
        <f>SUM(B363*B364)</f>
        <v>0</v>
      </c>
      <c r="C362" s="62">
        <f>SUM(C363*C364)</f>
        <v>4200</v>
      </c>
      <c r="D362" s="62">
        <f>SUM(D363*D364)</f>
        <v>16800</v>
      </c>
      <c r="E362" s="62">
        <f>SUM(E363*E364)</f>
        <v>1200</v>
      </c>
      <c r="F362" s="62">
        <f>SUM(F363*F364)</f>
        <v>0</v>
      </c>
      <c r="G362" s="62">
        <v>600</v>
      </c>
      <c r="H362" s="60">
        <f>SUM(B362:G362)</f>
        <v>22800</v>
      </c>
    </row>
    <row r="363" spans="1:8" ht="15" customHeight="1">
      <c r="A363" s="86" t="s">
        <v>12</v>
      </c>
      <c r="B363" s="74"/>
      <c r="C363" s="74">
        <v>6</v>
      </c>
      <c r="D363" s="74">
        <v>21</v>
      </c>
      <c r="E363" s="74">
        <v>3</v>
      </c>
      <c r="F363" s="74"/>
      <c r="G363" s="74">
        <v>12</v>
      </c>
      <c r="H363" s="60">
        <f>SUM(B363:G363)</f>
        <v>42</v>
      </c>
    </row>
    <row r="364" spans="1:8" ht="15" customHeight="1">
      <c r="A364" s="86" t="s">
        <v>189</v>
      </c>
      <c r="B364" s="62"/>
      <c r="C364" s="62">
        <v>700</v>
      </c>
      <c r="D364" s="74">
        <v>800</v>
      </c>
      <c r="E364" s="74">
        <v>400</v>
      </c>
      <c r="F364" s="74"/>
      <c r="G364" s="74">
        <v>50</v>
      </c>
      <c r="H364" s="61">
        <f>(H362/H363)</f>
        <v>542.8571428571429</v>
      </c>
    </row>
    <row r="365" spans="1:8" ht="15" customHeight="1">
      <c r="A365" s="86"/>
      <c r="B365" s="62"/>
      <c r="C365" s="62"/>
      <c r="D365" s="74"/>
      <c r="E365" s="74"/>
      <c r="F365" s="74"/>
      <c r="G365" s="74"/>
      <c r="H365" s="60"/>
    </row>
    <row r="366" spans="1:8" ht="15" customHeight="1">
      <c r="A366" s="95" t="s">
        <v>113</v>
      </c>
      <c r="B366" s="62"/>
      <c r="C366" s="62"/>
      <c r="D366" s="74"/>
      <c r="E366" s="74"/>
      <c r="F366" s="72"/>
      <c r="G366" s="74"/>
      <c r="H366" s="60"/>
    </row>
    <row r="367" spans="1:8" ht="15" customHeight="1">
      <c r="A367" s="86" t="s">
        <v>178</v>
      </c>
      <c r="B367" s="62">
        <f aca="true" t="shared" si="31" ref="B367:G367">SUM(B368*B369)</f>
        <v>0</v>
      </c>
      <c r="C367" s="62">
        <f t="shared" si="31"/>
        <v>0</v>
      </c>
      <c r="D367" s="62">
        <f t="shared" si="31"/>
        <v>0</v>
      </c>
      <c r="E367" s="62">
        <f t="shared" si="31"/>
        <v>0</v>
      </c>
      <c r="F367" s="62">
        <f t="shared" si="31"/>
        <v>400</v>
      </c>
      <c r="G367" s="62">
        <f t="shared" si="31"/>
        <v>0</v>
      </c>
      <c r="H367" s="60">
        <f aca="true" t="shared" si="32" ref="H367:H373">SUM(B367:G367)</f>
        <v>400</v>
      </c>
    </row>
    <row r="368" spans="1:8" ht="15" customHeight="1">
      <c r="A368" s="86" t="s">
        <v>111</v>
      </c>
      <c r="B368" s="62"/>
      <c r="C368" s="62"/>
      <c r="D368" s="74"/>
      <c r="E368" s="74"/>
      <c r="F368" s="74">
        <v>1</v>
      </c>
      <c r="G368" s="74"/>
      <c r="H368" s="60">
        <f>SUM(B368:G368)</f>
        <v>1</v>
      </c>
    </row>
    <row r="369" spans="1:8" ht="15" customHeight="1">
      <c r="A369" s="86" t="s">
        <v>189</v>
      </c>
      <c r="B369" s="62"/>
      <c r="C369" s="62"/>
      <c r="D369" s="74"/>
      <c r="E369" s="74"/>
      <c r="F369" s="74">
        <v>400</v>
      </c>
      <c r="G369" s="74"/>
      <c r="H369" s="61">
        <f>(H367/H368)</f>
        <v>400</v>
      </c>
    </row>
    <row r="370" spans="1:8" ht="15" customHeight="1">
      <c r="A370" s="86"/>
      <c r="B370" s="62"/>
      <c r="C370" s="62"/>
      <c r="D370" s="74"/>
      <c r="E370" s="74"/>
      <c r="F370" s="74"/>
      <c r="G370" s="74"/>
      <c r="H370" s="61"/>
    </row>
    <row r="371" spans="1:8" ht="15" customHeight="1">
      <c r="A371" s="95" t="s">
        <v>114</v>
      </c>
      <c r="B371" s="62" t="s">
        <v>156</v>
      </c>
      <c r="C371" s="62"/>
      <c r="D371" s="74"/>
      <c r="E371" s="74"/>
      <c r="F371" s="72"/>
      <c r="G371" s="74"/>
      <c r="H371" s="60"/>
    </row>
    <row r="372" spans="1:8" ht="15" customHeight="1">
      <c r="A372" s="86" t="s">
        <v>178</v>
      </c>
      <c r="B372" s="62">
        <f aca="true" t="shared" si="33" ref="B372:G372">SUM(B373*B374)</f>
        <v>50000</v>
      </c>
      <c r="C372" s="62">
        <f t="shared" si="33"/>
        <v>5000</v>
      </c>
      <c r="D372" s="62">
        <f t="shared" si="33"/>
        <v>56000</v>
      </c>
      <c r="E372" s="117">
        <v>50000</v>
      </c>
      <c r="F372" s="62">
        <f t="shared" si="33"/>
        <v>0</v>
      </c>
      <c r="G372" s="62">
        <f t="shared" si="33"/>
        <v>0</v>
      </c>
      <c r="H372" s="60">
        <f t="shared" si="32"/>
        <v>161000</v>
      </c>
    </row>
    <row r="373" spans="1:8" ht="15" customHeight="1">
      <c r="A373" s="86" t="s">
        <v>111</v>
      </c>
      <c r="B373" s="62">
        <v>10</v>
      </c>
      <c r="C373" s="62">
        <v>1</v>
      </c>
      <c r="D373" s="74">
        <v>8</v>
      </c>
      <c r="E373" s="74">
        <v>10</v>
      </c>
      <c r="F373" s="74"/>
      <c r="G373" s="74"/>
      <c r="H373" s="60">
        <f t="shared" si="32"/>
        <v>29</v>
      </c>
    </row>
    <row r="374" spans="1:8" ht="15" customHeight="1">
      <c r="A374" s="86" t="s">
        <v>179</v>
      </c>
      <c r="B374" s="62">
        <v>5000</v>
      </c>
      <c r="C374" s="62">
        <v>5000</v>
      </c>
      <c r="D374" s="74">
        <v>7000</v>
      </c>
      <c r="E374" s="74">
        <v>5000</v>
      </c>
      <c r="F374" s="74"/>
      <c r="G374" s="74"/>
      <c r="H374" s="61">
        <f>(H372/H373)</f>
        <v>5551.724137931034</v>
      </c>
    </row>
    <row r="375" spans="1:8" ht="15" customHeight="1">
      <c r="A375" s="86"/>
      <c r="B375" s="62"/>
      <c r="C375" s="62"/>
      <c r="D375" s="74"/>
      <c r="E375" s="74"/>
      <c r="F375" s="74"/>
      <c r="G375" s="74"/>
      <c r="H375" s="60"/>
    </row>
    <row r="376" spans="1:8" ht="15" customHeight="1">
      <c r="A376" s="95" t="s">
        <v>122</v>
      </c>
      <c r="B376" s="62"/>
      <c r="C376" s="62"/>
      <c r="D376" s="74"/>
      <c r="E376" s="74"/>
      <c r="F376" s="74"/>
      <c r="G376" s="74"/>
      <c r="H376" s="60"/>
    </row>
    <row r="377" spans="1:8" ht="15" customHeight="1">
      <c r="A377" s="86" t="s">
        <v>178</v>
      </c>
      <c r="B377" s="62">
        <f aca="true" t="shared" si="34" ref="B377:G377">SUM(B378*B379)</f>
        <v>0</v>
      </c>
      <c r="C377" s="62">
        <f t="shared" si="34"/>
        <v>0</v>
      </c>
      <c r="D377" s="62">
        <f t="shared" si="34"/>
        <v>0</v>
      </c>
      <c r="E377" s="74">
        <v>2400</v>
      </c>
      <c r="F377" s="62">
        <f t="shared" si="34"/>
        <v>0</v>
      </c>
      <c r="G377" s="62">
        <f t="shared" si="34"/>
        <v>0</v>
      </c>
      <c r="H377" s="61">
        <f>SUM(B377:G377)</f>
        <v>2400</v>
      </c>
    </row>
    <row r="378" spans="1:8" ht="15" customHeight="1">
      <c r="A378" s="86" t="s">
        <v>111</v>
      </c>
      <c r="B378" s="62"/>
      <c r="C378" s="62"/>
      <c r="D378" s="74"/>
      <c r="E378" s="74">
        <v>1</v>
      </c>
      <c r="F378" s="74"/>
      <c r="G378" s="74"/>
      <c r="H378" s="61">
        <f>SUM(B378:G378)</f>
        <v>1</v>
      </c>
    </row>
    <row r="379" spans="1:8" ht="15" customHeight="1">
      <c r="A379" s="86" t="s">
        <v>189</v>
      </c>
      <c r="B379" s="62"/>
      <c r="C379" s="62"/>
      <c r="D379" s="74"/>
      <c r="E379" s="74">
        <v>2400</v>
      </c>
      <c r="F379" s="74"/>
      <c r="G379" s="74"/>
      <c r="H379" s="61">
        <f>(H377/H378)</f>
        <v>2400</v>
      </c>
    </row>
    <row r="380" spans="1:8" ht="15" customHeight="1">
      <c r="A380" s="86"/>
      <c r="B380" s="62"/>
      <c r="C380" s="62"/>
      <c r="D380" s="74"/>
      <c r="E380" s="74"/>
      <c r="F380" s="74"/>
      <c r="G380" s="74"/>
      <c r="H380" s="61"/>
    </row>
    <row r="381" spans="1:8" ht="15" customHeight="1">
      <c r="A381" s="95" t="s">
        <v>155</v>
      </c>
      <c r="B381" s="62"/>
      <c r="C381" s="62"/>
      <c r="D381" s="74"/>
      <c r="E381" s="74"/>
      <c r="F381" s="74"/>
      <c r="G381" s="74"/>
      <c r="H381" s="60"/>
    </row>
    <row r="382" spans="1:8" ht="15" customHeight="1">
      <c r="A382" s="86" t="s">
        <v>178</v>
      </c>
      <c r="B382" s="62">
        <f aca="true" t="shared" si="35" ref="B382:G382">SUM(B383*B384)</f>
        <v>0</v>
      </c>
      <c r="C382" s="62">
        <f t="shared" si="35"/>
        <v>1500</v>
      </c>
      <c r="D382" s="62">
        <v>37500</v>
      </c>
      <c r="E382" s="62">
        <f t="shared" si="35"/>
        <v>63000</v>
      </c>
      <c r="F382" s="62">
        <f t="shared" si="35"/>
        <v>0</v>
      </c>
      <c r="G382" s="62">
        <f t="shared" si="35"/>
        <v>0</v>
      </c>
      <c r="H382" s="60">
        <f>SUM(B382:G382)</f>
        <v>102000</v>
      </c>
    </row>
    <row r="383" spans="1:8" ht="15" customHeight="1">
      <c r="A383" s="86" t="s">
        <v>111</v>
      </c>
      <c r="B383" s="62"/>
      <c r="C383" s="90">
        <v>0.1</v>
      </c>
      <c r="D383" s="76">
        <v>2.5</v>
      </c>
      <c r="E383" s="76">
        <v>3.5</v>
      </c>
      <c r="F383" s="74"/>
      <c r="G383" s="74"/>
      <c r="H383" s="81">
        <f>SUM(B383:G383)</f>
        <v>6.1</v>
      </c>
    </row>
    <row r="384" spans="1:8" ht="15" customHeight="1">
      <c r="A384" s="86" t="s">
        <v>189</v>
      </c>
      <c r="B384" s="62"/>
      <c r="C384" s="62">
        <v>15000</v>
      </c>
      <c r="D384" s="74">
        <v>15000</v>
      </c>
      <c r="E384" s="74">
        <v>18000</v>
      </c>
      <c r="F384" s="74"/>
      <c r="G384" s="74"/>
      <c r="H384" s="61">
        <f>(H382/H383)</f>
        <v>16721.31147540984</v>
      </c>
    </row>
    <row r="385" spans="1:8" ht="15" customHeight="1">
      <c r="A385" s="89" t="s">
        <v>156</v>
      </c>
      <c r="B385" s="74"/>
      <c r="C385" s="74"/>
      <c r="D385" s="74"/>
      <c r="E385" s="74"/>
      <c r="F385" s="74"/>
      <c r="G385" s="74"/>
      <c r="H385" s="60"/>
    </row>
    <row r="386" spans="1:8" ht="15" customHeight="1">
      <c r="A386" s="54" t="s">
        <v>141</v>
      </c>
      <c r="B386" s="59"/>
      <c r="C386" s="59"/>
      <c r="D386" s="59"/>
      <c r="E386" s="59"/>
      <c r="F386" s="59"/>
      <c r="G386" s="59"/>
      <c r="H386" s="60"/>
    </row>
    <row r="387" spans="1:8" ht="15" customHeight="1">
      <c r="A387" s="86" t="s">
        <v>76</v>
      </c>
      <c r="B387" s="74">
        <v>1053</v>
      </c>
      <c r="C387" s="74">
        <v>1171</v>
      </c>
      <c r="D387" s="74">
        <v>126</v>
      </c>
      <c r="E387" s="74">
        <v>1079</v>
      </c>
      <c r="F387" s="74">
        <v>47</v>
      </c>
      <c r="G387" s="133">
        <v>84</v>
      </c>
      <c r="H387" s="60">
        <f>SUM(B387:G387)</f>
        <v>3560</v>
      </c>
    </row>
    <row r="388" spans="1:8" ht="15" customHeight="1">
      <c r="A388" s="86" t="s">
        <v>77</v>
      </c>
      <c r="B388" s="74">
        <v>1237</v>
      </c>
      <c r="C388" s="84">
        <v>28890</v>
      </c>
      <c r="D388" s="74">
        <v>4310</v>
      </c>
      <c r="E388" s="74">
        <v>16250</v>
      </c>
      <c r="F388" s="74">
        <v>1178</v>
      </c>
      <c r="G388" s="74">
        <v>1524</v>
      </c>
      <c r="H388" s="60">
        <f>SUM(B388:G388)</f>
        <v>53389</v>
      </c>
    </row>
    <row r="389" spans="1:8" ht="15" customHeight="1">
      <c r="A389" s="86" t="s">
        <v>78</v>
      </c>
      <c r="B389" s="74">
        <v>536</v>
      </c>
      <c r="C389" s="74">
        <v>4278</v>
      </c>
      <c r="D389" s="74">
        <v>1040</v>
      </c>
      <c r="E389" s="74">
        <v>3115</v>
      </c>
      <c r="F389" s="74">
        <v>32</v>
      </c>
      <c r="G389" s="74">
        <v>75</v>
      </c>
      <c r="H389" s="60">
        <f>SUM(B389:G389)</f>
        <v>9076</v>
      </c>
    </row>
    <row r="390" spans="1:8" ht="15" customHeight="1">
      <c r="A390" s="86" t="s">
        <v>79</v>
      </c>
      <c r="B390" s="74">
        <f aca="true" t="shared" si="36" ref="B390:G390">SUM(B389*800*1.12)</f>
        <v>480256.00000000006</v>
      </c>
      <c r="C390" s="74">
        <f t="shared" si="36"/>
        <v>3833088.0000000005</v>
      </c>
      <c r="D390" s="74">
        <f t="shared" si="36"/>
        <v>931840.0000000001</v>
      </c>
      <c r="E390" s="74">
        <f t="shared" si="36"/>
        <v>2791040.0000000005</v>
      </c>
      <c r="F390" s="74">
        <f t="shared" si="36"/>
        <v>28672.000000000004</v>
      </c>
      <c r="G390" s="74">
        <f t="shared" si="36"/>
        <v>67200</v>
      </c>
      <c r="H390" s="60">
        <f>SUM(B390:G390)</f>
        <v>8132096.000000002</v>
      </c>
    </row>
    <row r="391" spans="1:8" ht="15" customHeight="1">
      <c r="A391" s="86" t="s">
        <v>80</v>
      </c>
      <c r="B391" s="74">
        <f aca="true" t="shared" si="37" ref="B391:G391">SUM(B390*0.5)</f>
        <v>240128.00000000003</v>
      </c>
      <c r="C391" s="74">
        <f t="shared" si="37"/>
        <v>1916544.0000000002</v>
      </c>
      <c r="D391" s="74">
        <f t="shared" si="37"/>
        <v>465920.00000000006</v>
      </c>
      <c r="E391" s="74">
        <f t="shared" si="37"/>
        <v>1395520.0000000002</v>
      </c>
      <c r="F391" s="74">
        <f t="shared" si="37"/>
        <v>14336.000000000002</v>
      </c>
      <c r="G391" s="74">
        <f t="shared" si="37"/>
        <v>33600</v>
      </c>
      <c r="H391" s="60">
        <f>SUM(B391:G391)</f>
        <v>4066048.000000001</v>
      </c>
    </row>
    <row r="392" spans="1:8" ht="15" customHeight="1">
      <c r="A392" s="86" t="s">
        <v>153</v>
      </c>
      <c r="B392" s="74"/>
      <c r="C392" s="74"/>
      <c r="D392" s="74"/>
      <c r="E392" s="74"/>
      <c r="F392" s="74"/>
      <c r="G392" s="74"/>
      <c r="H392" s="60">
        <v>1702</v>
      </c>
    </row>
    <row r="393" spans="1:8" ht="15" customHeight="1">
      <c r="A393" s="86"/>
      <c r="B393" s="74"/>
      <c r="C393" s="74"/>
      <c r="D393" s="74"/>
      <c r="E393" s="74"/>
      <c r="F393" s="74"/>
      <c r="G393" s="74"/>
      <c r="H393" s="60"/>
    </row>
    <row r="394" spans="1:8" ht="15" customHeight="1">
      <c r="A394" s="54" t="s">
        <v>81</v>
      </c>
      <c r="B394" s="62"/>
      <c r="C394" s="74"/>
      <c r="D394" s="74"/>
      <c r="E394" s="74"/>
      <c r="F394" s="74"/>
      <c r="G394" s="74"/>
      <c r="H394" s="60"/>
    </row>
    <row r="395" spans="1:8" ht="15" customHeight="1">
      <c r="A395" s="86" t="s">
        <v>177</v>
      </c>
      <c r="B395" s="74">
        <f>SUM(B396:B397)</f>
        <v>218879</v>
      </c>
      <c r="C395" s="74">
        <f>SUM(C396:C397)</f>
        <v>1242808</v>
      </c>
      <c r="D395" s="74">
        <f>SUM(D396:D397)</f>
        <v>94500</v>
      </c>
      <c r="E395" s="74">
        <f>SUM(E396:E397)</f>
        <v>5686061</v>
      </c>
      <c r="F395" s="74">
        <f>SUM(F396:F397)</f>
        <v>111900</v>
      </c>
      <c r="G395" s="74">
        <v>68000</v>
      </c>
      <c r="H395" s="60">
        <f>SUM(B395:G395)</f>
        <v>7422148</v>
      </c>
    </row>
    <row r="396" spans="1:8" ht="15" customHeight="1">
      <c r="A396" s="86" t="s">
        <v>115</v>
      </c>
      <c r="B396" s="74"/>
      <c r="C396" s="74"/>
      <c r="D396" s="74"/>
      <c r="E396" s="74">
        <v>4189181</v>
      </c>
      <c r="F396" s="74"/>
      <c r="G396" s="74"/>
      <c r="H396" s="60">
        <f>SUM(B396:G396)</f>
        <v>4189181</v>
      </c>
    </row>
    <row r="397" spans="1:8" ht="15" customHeight="1">
      <c r="A397" s="86" t="s">
        <v>116</v>
      </c>
      <c r="B397" s="74">
        <v>218879</v>
      </c>
      <c r="C397" s="74">
        <v>1242808</v>
      </c>
      <c r="D397" s="74">
        <v>94500</v>
      </c>
      <c r="E397" s="74">
        <v>1496880</v>
      </c>
      <c r="F397" s="74">
        <v>111900</v>
      </c>
      <c r="G397" s="74">
        <v>68000</v>
      </c>
      <c r="H397" s="60">
        <f>SUM(B397:G397)</f>
        <v>3232967</v>
      </c>
    </row>
    <row r="398" spans="1:8" ht="15" customHeight="1">
      <c r="A398" s="86"/>
      <c r="B398" s="74"/>
      <c r="C398" s="74"/>
      <c r="D398" s="62"/>
      <c r="E398" s="62"/>
      <c r="F398" s="62"/>
      <c r="G398" s="62"/>
      <c r="H398" s="60"/>
    </row>
    <row r="399" spans="1:8" ht="15" customHeight="1">
      <c r="A399" s="54" t="s">
        <v>82</v>
      </c>
      <c r="B399" s="74"/>
      <c r="C399" s="74"/>
      <c r="D399" s="74"/>
      <c r="E399" s="74"/>
      <c r="F399" s="74"/>
      <c r="G399" s="74"/>
      <c r="H399" s="60"/>
    </row>
    <row r="400" spans="1:8" ht="15" customHeight="1">
      <c r="A400" s="86" t="s">
        <v>178</v>
      </c>
      <c r="B400" s="74">
        <v>2500</v>
      </c>
      <c r="C400" s="63">
        <v>56500</v>
      </c>
      <c r="D400" s="63">
        <v>1260</v>
      </c>
      <c r="E400" s="63">
        <v>40000</v>
      </c>
      <c r="F400" s="63">
        <v>1360</v>
      </c>
      <c r="G400" s="63">
        <v>2880</v>
      </c>
      <c r="H400" s="60">
        <f>SUM(B400:G400)</f>
        <v>104500</v>
      </c>
    </row>
    <row r="401" spans="1:8" ht="15" customHeight="1">
      <c r="A401" s="86" t="s">
        <v>83</v>
      </c>
      <c r="B401" s="74">
        <v>50</v>
      </c>
      <c r="C401" s="74">
        <v>825</v>
      </c>
      <c r="D401" s="74">
        <v>21</v>
      </c>
      <c r="E401" s="74">
        <v>290</v>
      </c>
      <c r="F401" s="74">
        <v>55</v>
      </c>
      <c r="G401" s="74"/>
      <c r="H401" s="60">
        <f>SUM(B401:G401)</f>
        <v>1241</v>
      </c>
    </row>
    <row r="402" spans="1:8" ht="15" customHeight="1">
      <c r="A402" s="86" t="s">
        <v>214</v>
      </c>
      <c r="B402" s="74"/>
      <c r="C402" s="74"/>
      <c r="D402" s="74">
        <v>60</v>
      </c>
      <c r="E402" s="74"/>
      <c r="F402" s="74"/>
      <c r="G402" s="74"/>
      <c r="H402" s="60">
        <f>SUM(B402:G402)</f>
        <v>60</v>
      </c>
    </row>
    <row r="403" spans="1:8" ht="15" customHeight="1">
      <c r="A403" s="86"/>
      <c r="B403" s="74"/>
      <c r="C403" s="84"/>
      <c r="D403" s="62"/>
      <c r="E403" s="62"/>
      <c r="F403" s="62"/>
      <c r="G403" s="62"/>
      <c r="H403" s="60"/>
    </row>
    <row r="404" spans="1:8" ht="15" customHeight="1">
      <c r="A404" s="54" t="s">
        <v>142</v>
      </c>
      <c r="B404" s="74"/>
      <c r="C404" s="74"/>
      <c r="D404" s="74"/>
      <c r="E404" s="74"/>
      <c r="F404" s="74"/>
      <c r="G404" s="74"/>
      <c r="H404" s="60"/>
    </row>
    <row r="405" spans="1:8" ht="15" customHeight="1">
      <c r="A405" s="86" t="s">
        <v>84</v>
      </c>
      <c r="B405" s="74">
        <v>1334</v>
      </c>
      <c r="C405" s="74">
        <v>6536</v>
      </c>
      <c r="D405" s="74">
        <v>1006</v>
      </c>
      <c r="E405" s="74">
        <v>3378</v>
      </c>
      <c r="F405" s="74">
        <v>820</v>
      </c>
      <c r="G405" s="74">
        <v>9800</v>
      </c>
      <c r="H405" s="60">
        <f>SUM(B405:G405)</f>
        <v>22874</v>
      </c>
    </row>
    <row r="406" spans="1:8" ht="15" customHeight="1">
      <c r="A406" s="86" t="s">
        <v>78</v>
      </c>
      <c r="B406" s="74">
        <v>799</v>
      </c>
      <c r="C406" s="74">
        <v>9138</v>
      </c>
      <c r="D406" s="74">
        <v>520</v>
      </c>
      <c r="E406" s="74">
        <v>6441</v>
      </c>
      <c r="F406" s="74">
        <v>127</v>
      </c>
      <c r="G406" s="74">
        <v>880</v>
      </c>
      <c r="H406" s="60">
        <f>SUM(B406:G406)</f>
        <v>17905</v>
      </c>
    </row>
    <row r="407" spans="1:8" ht="15" customHeight="1">
      <c r="A407" s="86" t="s">
        <v>79</v>
      </c>
      <c r="B407" s="74">
        <f aca="true" t="shared" si="38" ref="B407:G407">B406*200</f>
        <v>159800</v>
      </c>
      <c r="C407" s="74">
        <f t="shared" si="38"/>
        <v>1827600</v>
      </c>
      <c r="D407" s="74">
        <f t="shared" si="38"/>
        <v>104000</v>
      </c>
      <c r="E407" s="74">
        <f t="shared" si="38"/>
        <v>1288200</v>
      </c>
      <c r="F407" s="74">
        <f t="shared" si="38"/>
        <v>25400</v>
      </c>
      <c r="G407" s="74">
        <f t="shared" si="38"/>
        <v>176000</v>
      </c>
      <c r="H407" s="60">
        <f>SUM(B407:G407)</f>
        <v>3581000</v>
      </c>
    </row>
    <row r="408" spans="1:8" ht="15" customHeight="1">
      <c r="A408" s="86" t="s">
        <v>80</v>
      </c>
      <c r="B408" s="74">
        <f aca="true" t="shared" si="39" ref="B408:G408">SUM(B406*200*0.6)</f>
        <v>95880</v>
      </c>
      <c r="C408" s="74">
        <f t="shared" si="39"/>
        <v>1096560</v>
      </c>
      <c r="D408" s="74">
        <f t="shared" si="39"/>
        <v>62400</v>
      </c>
      <c r="E408" s="74">
        <f t="shared" si="39"/>
        <v>772920</v>
      </c>
      <c r="F408" s="74">
        <f t="shared" si="39"/>
        <v>15240</v>
      </c>
      <c r="G408" s="74">
        <f t="shared" si="39"/>
        <v>105600</v>
      </c>
      <c r="H408" s="60">
        <f>SUM(B408:G408)</f>
        <v>2148600</v>
      </c>
    </row>
    <row r="409" spans="1:8" ht="15" customHeight="1">
      <c r="A409" s="86"/>
      <c r="B409" s="74"/>
      <c r="C409" s="62"/>
      <c r="D409" s="74"/>
      <c r="E409" s="62"/>
      <c r="F409" s="62"/>
      <c r="G409" s="62"/>
      <c r="H409" s="60"/>
    </row>
    <row r="410" spans="1:8" ht="15" customHeight="1">
      <c r="A410" s="54" t="s">
        <v>133</v>
      </c>
      <c r="B410" s="84"/>
      <c r="C410" s="84"/>
      <c r="D410" s="84"/>
      <c r="E410" s="84"/>
      <c r="F410" s="84"/>
      <c r="G410" s="84"/>
      <c r="H410" s="84"/>
    </row>
    <row r="411" spans="1:8" ht="15" customHeight="1">
      <c r="A411" s="86" t="s">
        <v>134</v>
      </c>
      <c r="B411" s="74">
        <v>1942</v>
      </c>
      <c r="C411" s="62">
        <v>1921</v>
      </c>
      <c r="D411" s="74">
        <v>279</v>
      </c>
      <c r="E411" s="62">
        <v>1776</v>
      </c>
      <c r="F411" s="62">
        <v>121</v>
      </c>
      <c r="G411" s="62">
        <v>370</v>
      </c>
      <c r="H411" s="60">
        <f>SUM(B411:G411)</f>
        <v>6409</v>
      </c>
    </row>
    <row r="412" spans="1:8" ht="15" customHeight="1">
      <c r="A412" s="86" t="s">
        <v>78</v>
      </c>
      <c r="B412" s="74">
        <v>194</v>
      </c>
      <c r="C412" s="62">
        <v>516</v>
      </c>
      <c r="D412" s="74">
        <v>108</v>
      </c>
      <c r="E412" s="62">
        <v>144</v>
      </c>
      <c r="F412" s="62">
        <v>3</v>
      </c>
      <c r="G412" s="62">
        <v>27</v>
      </c>
      <c r="H412" s="60">
        <f>SUM(B412:G412)</f>
        <v>992</v>
      </c>
    </row>
    <row r="413" spans="1:15" ht="15" customHeight="1">
      <c r="A413" s="86" t="s">
        <v>79</v>
      </c>
      <c r="B413" s="74">
        <f>SUM(B412*75)</f>
        <v>14550</v>
      </c>
      <c r="C413" s="74">
        <f aca="true" t="shared" si="40" ref="C413:H413">SUM(C412*75)</f>
        <v>38700</v>
      </c>
      <c r="D413" s="74">
        <f t="shared" si="40"/>
        <v>8100</v>
      </c>
      <c r="E413" s="74">
        <f t="shared" si="40"/>
        <v>10800</v>
      </c>
      <c r="F413" s="74">
        <f t="shared" si="40"/>
        <v>225</v>
      </c>
      <c r="G413" s="74">
        <f t="shared" si="40"/>
        <v>2025</v>
      </c>
      <c r="H413" s="72">
        <f t="shared" si="40"/>
        <v>74400</v>
      </c>
      <c r="J413" s="74"/>
      <c r="K413" s="74"/>
      <c r="L413" s="62"/>
      <c r="M413" s="62">
        <v>195</v>
      </c>
      <c r="N413" s="62"/>
      <c r="O413" s="60"/>
    </row>
    <row r="414" spans="1:8" ht="15" customHeight="1">
      <c r="A414" s="86" t="s">
        <v>80</v>
      </c>
      <c r="B414" s="74">
        <f>SUM(B413*50/100)</f>
        <v>7275</v>
      </c>
      <c r="C414" s="74">
        <f aca="true" t="shared" si="41" ref="C414:H414">SUM(C413*50/100)</f>
        <v>19350</v>
      </c>
      <c r="D414" s="74">
        <f t="shared" si="41"/>
        <v>4050</v>
      </c>
      <c r="E414" s="74">
        <f t="shared" si="41"/>
        <v>5400</v>
      </c>
      <c r="F414" s="74">
        <f t="shared" si="41"/>
        <v>112.5</v>
      </c>
      <c r="G414" s="74">
        <f t="shared" si="41"/>
        <v>1012.5</v>
      </c>
      <c r="H414" s="72">
        <f t="shared" si="41"/>
        <v>37200</v>
      </c>
    </row>
    <row r="415" spans="1:8" ht="15" customHeight="1">
      <c r="A415" s="86"/>
      <c r="B415" s="74"/>
      <c r="C415" s="62"/>
      <c r="D415" s="74"/>
      <c r="E415" s="62"/>
      <c r="F415" s="62"/>
      <c r="G415" s="62"/>
      <c r="H415" s="60"/>
    </row>
    <row r="416" spans="1:8" ht="15" customHeight="1">
      <c r="A416" s="54" t="s">
        <v>85</v>
      </c>
      <c r="B416" s="62"/>
      <c r="C416" s="74"/>
      <c r="D416" s="74"/>
      <c r="E416" s="74"/>
      <c r="F416" s="74"/>
      <c r="G416" s="74"/>
      <c r="H416" s="60"/>
    </row>
    <row r="417" spans="1:8" ht="15" customHeight="1">
      <c r="A417" s="86"/>
      <c r="B417" s="74"/>
      <c r="C417" s="74"/>
      <c r="D417" s="74"/>
      <c r="E417" s="74"/>
      <c r="F417" s="74"/>
      <c r="G417" s="74"/>
      <c r="H417" s="60"/>
    </row>
    <row r="418" spans="1:9" ht="15" customHeight="1">
      <c r="A418" s="86" t="s">
        <v>123</v>
      </c>
      <c r="B418" s="74"/>
      <c r="C418" s="74">
        <v>2551090</v>
      </c>
      <c r="D418" s="62"/>
      <c r="E418" s="74">
        <v>4156507</v>
      </c>
      <c r="F418" s="74"/>
      <c r="G418" s="74"/>
      <c r="H418" s="84">
        <f aca="true" t="shared" si="42" ref="H418:H426">SUM(B418:G418)</f>
        <v>6707597</v>
      </c>
      <c r="I418" s="1" t="s">
        <v>137</v>
      </c>
    </row>
    <row r="419" spans="1:8" ht="15" customHeight="1">
      <c r="A419" s="86" t="s">
        <v>124</v>
      </c>
      <c r="B419" s="74">
        <v>2276000</v>
      </c>
      <c r="C419" s="74">
        <v>193273</v>
      </c>
      <c r="D419" s="74">
        <v>30000</v>
      </c>
      <c r="E419" s="74"/>
      <c r="F419" s="62">
        <v>15</v>
      </c>
      <c r="G419" s="62">
        <v>3350</v>
      </c>
      <c r="H419" s="84">
        <f t="shared" si="42"/>
        <v>2502638</v>
      </c>
    </row>
    <row r="420" spans="1:8" s="22" customFormat="1" ht="15" customHeight="1">
      <c r="A420" s="87" t="s">
        <v>125</v>
      </c>
      <c r="B420" s="72">
        <v>2276000</v>
      </c>
      <c r="C420" s="72">
        <f>SUM(C418:C419)</f>
        <v>2744363</v>
      </c>
      <c r="D420" s="72">
        <v>30000</v>
      </c>
      <c r="E420" s="72">
        <v>4156507</v>
      </c>
      <c r="F420" s="72">
        <v>15</v>
      </c>
      <c r="G420" s="72">
        <f>G419+G418</f>
        <v>3350</v>
      </c>
      <c r="H420" s="60">
        <f t="shared" si="42"/>
        <v>9210235</v>
      </c>
    </row>
    <row r="421" spans="1:8" ht="15" customHeight="1">
      <c r="A421" s="84" t="s">
        <v>131</v>
      </c>
      <c r="B421" s="84"/>
      <c r="C421" s="62">
        <v>10744753</v>
      </c>
      <c r="D421" s="74"/>
      <c r="E421" s="62">
        <v>19610652</v>
      </c>
      <c r="F421" s="62"/>
      <c r="G421" s="62"/>
      <c r="H421" s="84">
        <f t="shared" si="42"/>
        <v>30355405</v>
      </c>
    </row>
    <row r="422" spans="1:8" ht="15" customHeight="1">
      <c r="A422" s="86" t="s">
        <v>130</v>
      </c>
      <c r="B422" s="84">
        <v>9104000</v>
      </c>
      <c r="C422" s="62">
        <v>773093</v>
      </c>
      <c r="D422" s="74">
        <v>120000</v>
      </c>
      <c r="E422" s="62"/>
      <c r="F422" s="62">
        <v>60</v>
      </c>
      <c r="G422" s="62">
        <v>13400</v>
      </c>
      <c r="H422" s="84">
        <f t="shared" si="42"/>
        <v>10010553</v>
      </c>
    </row>
    <row r="423" spans="1:8" s="22" customFormat="1" ht="15" customHeight="1">
      <c r="A423" s="87" t="s">
        <v>126</v>
      </c>
      <c r="B423" s="60">
        <f>B422+B421</f>
        <v>9104000</v>
      </c>
      <c r="C423" s="60">
        <f>SUM(C421:C422)</f>
        <v>11517846</v>
      </c>
      <c r="D423" s="60">
        <v>120000</v>
      </c>
      <c r="E423" s="60">
        <v>19610652</v>
      </c>
      <c r="F423" s="60">
        <v>60</v>
      </c>
      <c r="G423" s="60">
        <v>13400</v>
      </c>
      <c r="H423" s="60">
        <f t="shared" si="42"/>
        <v>40365958</v>
      </c>
    </row>
    <row r="424" spans="1:8" ht="15" customHeight="1">
      <c r="A424" s="86" t="s">
        <v>127</v>
      </c>
      <c r="B424" s="84"/>
      <c r="C424" s="62">
        <v>8163026</v>
      </c>
      <c r="D424" s="74"/>
      <c r="E424" s="62">
        <v>15129811</v>
      </c>
      <c r="F424" s="62"/>
      <c r="G424" s="62"/>
      <c r="H424" s="84">
        <f t="shared" si="42"/>
        <v>23292837</v>
      </c>
    </row>
    <row r="425" spans="1:8" ht="15" customHeight="1">
      <c r="A425" s="86" t="s">
        <v>128</v>
      </c>
      <c r="B425" s="84">
        <v>6828000</v>
      </c>
      <c r="C425" s="62">
        <v>579819</v>
      </c>
      <c r="D425" s="74">
        <v>90000</v>
      </c>
      <c r="E425" s="62"/>
      <c r="F425" s="62">
        <v>45</v>
      </c>
      <c r="G425" s="62"/>
      <c r="H425" s="84">
        <f t="shared" si="42"/>
        <v>7497864</v>
      </c>
    </row>
    <row r="426" spans="1:8" s="22" customFormat="1" ht="15" customHeight="1">
      <c r="A426" s="87" t="s">
        <v>129</v>
      </c>
      <c r="B426" s="60">
        <v>6828000</v>
      </c>
      <c r="C426" s="60">
        <f>SUM(C424:C425)</f>
        <v>8742845</v>
      </c>
      <c r="D426" s="60">
        <v>90000</v>
      </c>
      <c r="E426" s="60">
        <v>15129811</v>
      </c>
      <c r="F426" s="60">
        <v>45</v>
      </c>
      <c r="G426" s="60">
        <v>10050</v>
      </c>
      <c r="H426" s="60">
        <f t="shared" si="42"/>
        <v>30800751</v>
      </c>
    </row>
    <row r="427" spans="1:8" ht="15" customHeight="1">
      <c r="A427" s="54" t="s">
        <v>152</v>
      </c>
      <c r="B427" s="74"/>
      <c r="C427" s="74"/>
      <c r="D427" s="74"/>
      <c r="E427" s="62"/>
      <c r="F427" s="74"/>
      <c r="G427" s="62"/>
      <c r="H427" s="60"/>
    </row>
    <row r="428" spans="1:8" ht="15" customHeight="1">
      <c r="A428" s="86" t="s">
        <v>87</v>
      </c>
      <c r="B428" s="74">
        <v>186840</v>
      </c>
      <c r="C428" s="74">
        <v>321660</v>
      </c>
      <c r="D428" s="74">
        <v>90000</v>
      </c>
      <c r="E428" s="74">
        <v>1540567</v>
      </c>
      <c r="F428" s="74"/>
      <c r="G428" s="74">
        <v>14255</v>
      </c>
      <c r="H428" s="60">
        <f>SUM(B428:G428)</f>
        <v>2153322</v>
      </c>
    </row>
    <row r="429" spans="1:8" ht="15" customHeight="1">
      <c r="A429" s="86" t="s">
        <v>88</v>
      </c>
      <c r="B429" s="74">
        <v>2242080</v>
      </c>
      <c r="C429" s="74">
        <v>3859920</v>
      </c>
      <c r="D429" s="74">
        <f>D428*12</f>
        <v>1080000</v>
      </c>
      <c r="E429" s="74">
        <f>E428*12</f>
        <v>18486804</v>
      </c>
      <c r="F429" s="74"/>
      <c r="G429" s="74">
        <f>G428*12</f>
        <v>171060</v>
      </c>
      <c r="H429" s="60">
        <f>SUM(B429:G429)</f>
        <v>25839864</v>
      </c>
    </row>
    <row r="430" spans="1:8" ht="15" customHeight="1">
      <c r="A430" s="86"/>
      <c r="B430" s="84"/>
      <c r="C430" s="62"/>
      <c r="D430" s="62"/>
      <c r="E430" s="80"/>
      <c r="F430" s="74"/>
      <c r="G430" s="62"/>
      <c r="H430" s="60"/>
    </row>
    <row r="431" spans="1:8" ht="15" customHeight="1">
      <c r="A431" s="54" t="s">
        <v>89</v>
      </c>
      <c r="B431" s="74"/>
      <c r="C431" s="74"/>
      <c r="D431" s="74"/>
      <c r="E431" s="74"/>
      <c r="F431" s="74"/>
      <c r="G431" s="74"/>
      <c r="H431" s="60"/>
    </row>
    <row r="432" spans="1:8" ht="15" customHeight="1">
      <c r="A432" s="86" t="s">
        <v>90</v>
      </c>
      <c r="B432" s="74"/>
      <c r="C432" s="74">
        <v>760</v>
      </c>
      <c r="D432" s="74">
        <v>40</v>
      </c>
      <c r="E432" s="74">
        <v>31383</v>
      </c>
      <c r="F432" s="74"/>
      <c r="G432" s="74">
        <v>188</v>
      </c>
      <c r="H432" s="60">
        <f>SUM(B432:G432)</f>
        <v>32371</v>
      </c>
    </row>
    <row r="433" spans="1:8" ht="15" customHeight="1">
      <c r="A433" s="86" t="s">
        <v>154</v>
      </c>
      <c r="B433" s="74"/>
      <c r="C433" s="74">
        <v>12920</v>
      </c>
      <c r="D433" s="74">
        <v>680</v>
      </c>
      <c r="E433" s="74">
        <v>543118</v>
      </c>
      <c r="F433" s="74"/>
      <c r="G433" s="74">
        <v>1332</v>
      </c>
      <c r="H433" s="60">
        <f>SUM(B433:G433)</f>
        <v>558050</v>
      </c>
    </row>
    <row r="434" spans="1:8" ht="15" customHeight="1">
      <c r="A434" s="86" t="s">
        <v>80</v>
      </c>
      <c r="B434" s="74"/>
      <c r="C434" s="74">
        <v>9371</v>
      </c>
      <c r="D434" s="74">
        <v>480</v>
      </c>
      <c r="E434" s="74">
        <v>386199</v>
      </c>
      <c r="F434" s="74"/>
      <c r="G434" s="74">
        <v>940</v>
      </c>
      <c r="H434" s="60">
        <f>SUM(B434:G434)</f>
        <v>396990</v>
      </c>
    </row>
    <row r="435" spans="1:8" ht="15" customHeight="1">
      <c r="A435" s="86" t="s">
        <v>86</v>
      </c>
      <c r="B435" s="74"/>
      <c r="C435" s="74"/>
      <c r="D435" s="74"/>
      <c r="E435" s="74"/>
      <c r="F435" s="74"/>
      <c r="G435" s="62"/>
      <c r="H435" s="60">
        <v>12</v>
      </c>
    </row>
    <row r="436" spans="1:8" ht="15" customHeight="1">
      <c r="A436" s="86"/>
      <c r="B436" s="74"/>
      <c r="C436" s="74"/>
      <c r="D436" s="74"/>
      <c r="E436" s="74"/>
      <c r="F436" s="74"/>
      <c r="G436" s="74"/>
      <c r="H436" s="60"/>
    </row>
    <row r="437" spans="1:8" ht="15" customHeight="1">
      <c r="A437" s="95" t="s">
        <v>180</v>
      </c>
      <c r="B437" s="74"/>
      <c r="C437" s="74"/>
      <c r="D437" s="74"/>
      <c r="E437" s="74"/>
      <c r="F437" s="74"/>
      <c r="G437" s="74"/>
      <c r="H437" s="60"/>
    </row>
    <row r="438" spans="1:8" ht="15" customHeight="1">
      <c r="A438" s="86" t="s">
        <v>182</v>
      </c>
      <c r="B438" s="74"/>
      <c r="C438" s="74"/>
      <c r="D438" s="74"/>
      <c r="E438" s="74"/>
      <c r="F438" s="74"/>
      <c r="G438" s="74"/>
      <c r="H438" s="81">
        <v>48293.5</v>
      </c>
    </row>
    <row r="439" spans="1:8" ht="15" customHeight="1">
      <c r="A439" s="86" t="s">
        <v>184</v>
      </c>
      <c r="B439" s="74"/>
      <c r="C439" s="74"/>
      <c r="D439" s="74"/>
      <c r="E439" s="74"/>
      <c r="F439" s="74"/>
      <c r="G439" s="74"/>
      <c r="H439" s="81">
        <v>135026</v>
      </c>
    </row>
    <row r="440" spans="1:8" ht="15" customHeight="1">
      <c r="A440" s="86" t="s">
        <v>181</v>
      </c>
      <c r="B440" s="74"/>
      <c r="C440" s="74"/>
      <c r="D440" s="74"/>
      <c r="E440" s="74"/>
      <c r="F440" s="74"/>
      <c r="G440" s="74"/>
      <c r="H440" s="81">
        <v>634425</v>
      </c>
    </row>
    <row r="441" spans="1:8" ht="15" customHeight="1">
      <c r="A441" s="86" t="s">
        <v>183</v>
      </c>
      <c r="B441" s="74"/>
      <c r="C441" s="74"/>
      <c r="D441" s="74"/>
      <c r="E441" s="74"/>
      <c r="F441" s="74"/>
      <c r="G441" s="74"/>
      <c r="H441" s="81">
        <v>412542</v>
      </c>
    </row>
    <row r="442" spans="1:8" ht="15" customHeight="1">
      <c r="A442" s="86" t="s">
        <v>185</v>
      </c>
      <c r="B442" s="74"/>
      <c r="C442" s="74"/>
      <c r="D442" s="74"/>
      <c r="E442" s="74"/>
      <c r="F442" s="74"/>
      <c r="G442" s="74"/>
      <c r="H442" s="60">
        <v>9760823</v>
      </c>
    </row>
    <row r="443" spans="1:8" ht="15" customHeight="1">
      <c r="A443" s="86" t="s">
        <v>186</v>
      </c>
      <c r="B443" s="74"/>
      <c r="C443" s="74"/>
      <c r="D443" s="74"/>
      <c r="E443" s="74"/>
      <c r="F443" s="74"/>
      <c r="G443" s="74"/>
      <c r="H443" s="81">
        <v>12922.5</v>
      </c>
    </row>
    <row r="444" spans="1:8" ht="15" customHeight="1">
      <c r="A444" s="86"/>
      <c r="B444" s="74"/>
      <c r="C444" s="74"/>
      <c r="D444" s="74"/>
      <c r="E444" s="74"/>
      <c r="F444" s="74"/>
      <c r="G444" s="74"/>
      <c r="H444" s="60"/>
    </row>
    <row r="445" spans="1:8" ht="15" customHeight="1">
      <c r="A445" s="95" t="s">
        <v>187</v>
      </c>
      <c r="B445" s="74"/>
      <c r="C445" s="74"/>
      <c r="D445" s="74"/>
      <c r="E445" s="74"/>
      <c r="F445" s="74"/>
      <c r="G445" s="74"/>
      <c r="H445" s="60"/>
    </row>
    <row r="446" spans="1:8" ht="15" customHeight="1">
      <c r="A446" s="86" t="s">
        <v>190</v>
      </c>
      <c r="B446" s="74"/>
      <c r="C446" s="74"/>
      <c r="D446" s="74"/>
      <c r="E446" s="74"/>
      <c r="F446" s="74"/>
      <c r="G446" s="74"/>
      <c r="H446" s="60">
        <v>259</v>
      </c>
    </row>
    <row r="447" spans="1:8" ht="15" customHeight="1">
      <c r="A447" s="95" t="s">
        <v>191</v>
      </c>
      <c r="B447" s="74"/>
      <c r="C447" s="74"/>
      <c r="D447" s="74"/>
      <c r="E447" s="74"/>
      <c r="F447" s="74"/>
      <c r="G447" s="74"/>
      <c r="H447" s="60"/>
    </row>
    <row r="448" spans="1:8" ht="15" customHeight="1">
      <c r="A448" s="86" t="s">
        <v>192</v>
      </c>
      <c r="B448" s="74"/>
      <c r="C448" s="74"/>
      <c r="D448" s="74"/>
      <c r="E448" s="74"/>
      <c r="F448" s="74"/>
      <c r="G448" s="74"/>
      <c r="H448" s="60"/>
    </row>
    <row r="449" spans="1:8" ht="15" customHeight="1">
      <c r="A449" s="86" t="s">
        <v>193</v>
      </c>
      <c r="B449" s="74"/>
      <c r="C449" s="74"/>
      <c r="D449" s="74"/>
      <c r="E449" s="74"/>
      <c r="F449" s="74"/>
      <c r="G449" s="74"/>
      <c r="H449" s="60"/>
    </row>
    <row r="450" spans="1:8" ht="15" customHeight="1">
      <c r="A450" s="86" t="s">
        <v>194</v>
      </c>
      <c r="B450" s="74"/>
      <c r="C450" s="74"/>
      <c r="D450" s="74"/>
      <c r="E450" s="74"/>
      <c r="F450" s="74"/>
      <c r="G450" s="74"/>
      <c r="H450" s="60"/>
    </row>
    <row r="451" spans="1:8" ht="15" customHeight="1">
      <c r="A451" s="86" t="s">
        <v>195</v>
      </c>
      <c r="B451" s="74"/>
      <c r="C451" s="74"/>
      <c r="D451" s="74"/>
      <c r="E451" s="74"/>
      <c r="F451" s="74"/>
      <c r="G451" s="74"/>
      <c r="H451" s="60"/>
    </row>
    <row r="452" spans="1:8" ht="15" customHeight="1">
      <c r="A452" s="86" t="s">
        <v>196</v>
      </c>
      <c r="B452" s="74"/>
      <c r="C452" s="74"/>
      <c r="D452" s="74"/>
      <c r="E452" s="74"/>
      <c r="F452" s="74"/>
      <c r="G452" s="74"/>
      <c r="H452" s="60"/>
    </row>
    <row r="453" spans="1:8" ht="15" customHeight="1">
      <c r="A453" s="86" t="s">
        <v>197</v>
      </c>
      <c r="B453" s="74"/>
      <c r="C453" s="74"/>
      <c r="D453" s="74"/>
      <c r="E453" s="74"/>
      <c r="F453" s="74"/>
      <c r="G453" s="74"/>
      <c r="H453" s="60"/>
    </row>
    <row r="454" spans="1:8" ht="15" customHeight="1">
      <c r="A454" s="86" t="s">
        <v>198</v>
      </c>
      <c r="B454" s="74"/>
      <c r="C454" s="74"/>
      <c r="D454" s="74"/>
      <c r="E454" s="74"/>
      <c r="F454" s="74"/>
      <c r="G454" s="74"/>
      <c r="H454" s="60"/>
    </row>
    <row r="455" spans="1:8" ht="15" customHeight="1">
      <c r="A455" s="86" t="s">
        <v>199</v>
      </c>
      <c r="B455" s="74"/>
      <c r="C455" s="74"/>
      <c r="D455" s="74"/>
      <c r="E455" s="74"/>
      <c r="F455" s="74"/>
      <c r="G455" s="74"/>
      <c r="H455" s="60"/>
    </row>
    <row r="456" spans="1:8" ht="15" customHeight="1">
      <c r="A456" s="86" t="s">
        <v>200</v>
      </c>
      <c r="B456" s="74"/>
      <c r="C456" s="74"/>
      <c r="D456" s="74"/>
      <c r="E456" s="74"/>
      <c r="F456" s="74"/>
      <c r="G456" s="74"/>
      <c r="H456" s="60"/>
    </row>
    <row r="457" spans="1:8" ht="15" customHeight="1">
      <c r="A457" s="86" t="s">
        <v>201</v>
      </c>
      <c r="B457" s="74"/>
      <c r="C457" s="74"/>
      <c r="D457" s="74"/>
      <c r="E457" s="74"/>
      <c r="F457" s="74"/>
      <c r="G457" s="74"/>
      <c r="H457" s="60"/>
    </row>
    <row r="458" spans="1:8" ht="15" customHeight="1">
      <c r="A458" s="95" t="s">
        <v>202</v>
      </c>
      <c r="B458" s="74"/>
      <c r="C458" s="74"/>
      <c r="D458" s="74"/>
      <c r="E458" s="74"/>
      <c r="F458" s="74"/>
      <c r="G458" s="74"/>
      <c r="H458" s="60"/>
    </row>
    <row r="459" spans="1:8" ht="15" customHeight="1">
      <c r="A459" s="86" t="s">
        <v>203</v>
      </c>
      <c r="B459" s="59"/>
      <c r="C459" s="59"/>
      <c r="D459" s="59"/>
      <c r="E459" s="59"/>
      <c r="F459" s="59"/>
      <c r="G459" s="59"/>
      <c r="H459" s="60"/>
    </row>
    <row r="460" spans="1:8" ht="15" customHeight="1">
      <c r="A460" s="86" t="s">
        <v>206</v>
      </c>
      <c r="B460" s="59"/>
      <c r="C460" s="59"/>
      <c r="D460" s="59"/>
      <c r="E460" s="59"/>
      <c r="F460" s="59"/>
      <c r="G460" s="59"/>
      <c r="H460" s="60"/>
    </row>
    <row r="461" spans="1:8" ht="15" customHeight="1">
      <c r="A461" s="86" t="s">
        <v>205</v>
      </c>
      <c r="B461" s="59"/>
      <c r="C461" s="59"/>
      <c r="D461" s="59"/>
      <c r="E461" s="59"/>
      <c r="F461" s="59"/>
      <c r="G461" s="59"/>
      <c r="H461" s="60"/>
    </row>
    <row r="462" spans="1:8" ht="15" customHeight="1">
      <c r="A462" s="88" t="s">
        <v>204</v>
      </c>
      <c r="B462" s="129"/>
      <c r="C462" s="129"/>
      <c r="D462" s="129"/>
      <c r="E462" s="129"/>
      <c r="F462" s="129"/>
      <c r="G462" s="129"/>
      <c r="H462" s="130"/>
    </row>
    <row r="463" spans="1:8" ht="15" customHeight="1">
      <c r="A463" s="86" t="s">
        <v>207</v>
      </c>
      <c r="B463" s="59"/>
      <c r="C463" s="59"/>
      <c r="D463" s="59"/>
      <c r="E463" s="59"/>
      <c r="F463" s="59"/>
      <c r="G463" s="59"/>
      <c r="H463" s="60"/>
    </row>
    <row r="464" spans="1:7" ht="15" customHeight="1">
      <c r="A464" s="118" t="s">
        <v>135</v>
      </c>
      <c r="B464" s="6"/>
      <c r="C464" s="6"/>
      <c r="D464" s="6"/>
      <c r="E464" s="6"/>
      <c r="F464" s="6"/>
      <c r="G464" s="6"/>
    </row>
    <row r="465" spans="1:7" ht="15" customHeight="1">
      <c r="A465" s="118" t="s">
        <v>136</v>
      </c>
      <c r="B465" s="6"/>
      <c r="C465" s="6"/>
      <c r="D465" s="6"/>
      <c r="E465" s="6"/>
      <c r="F465" s="6"/>
      <c r="G465" s="6"/>
    </row>
    <row r="466" spans="1:7" ht="15" customHeight="1">
      <c r="A466" s="118" t="s">
        <v>228</v>
      </c>
      <c r="B466" s="6"/>
      <c r="C466" s="6"/>
      <c r="D466" s="6"/>
      <c r="E466" s="6"/>
      <c r="F466" s="6"/>
      <c r="G466" s="6"/>
    </row>
    <row r="467" spans="1:7" ht="15" customHeight="1">
      <c r="A467" s="118" t="s">
        <v>220</v>
      </c>
      <c r="B467" s="6"/>
      <c r="C467" s="6"/>
      <c r="D467" s="6"/>
      <c r="E467" s="6"/>
      <c r="F467" s="6"/>
      <c r="G467" s="6"/>
    </row>
    <row r="468" spans="1:8" ht="15" customHeight="1">
      <c r="A468" s="5" t="s">
        <v>218</v>
      </c>
      <c r="B468" s="6" t="s">
        <v>174</v>
      </c>
      <c r="C468" s="6"/>
      <c r="D468" s="6"/>
      <c r="E468" s="6"/>
      <c r="F468" s="6"/>
      <c r="G468" s="6"/>
      <c r="H468" s="21"/>
    </row>
    <row r="469" spans="1:8" ht="15" customHeight="1">
      <c r="A469" s="5" t="s">
        <v>219</v>
      </c>
      <c r="B469" s="6"/>
      <c r="C469" s="6"/>
      <c r="D469" s="6"/>
      <c r="E469" s="6"/>
      <c r="F469" s="6"/>
      <c r="G469" s="6"/>
      <c r="H469" s="21"/>
    </row>
    <row r="470" ht="15" customHeight="1">
      <c r="A470" s="1" t="s">
        <v>221</v>
      </c>
    </row>
  </sheetData>
  <printOptions gridLines="1"/>
  <pageMargins left="0" right="0" top="0" bottom="0" header="0" footer="0"/>
  <pageSetup horizontalDpi="600" verticalDpi="600" orientation="portrait" scale="80" r:id="rId1"/>
  <rowBreaks count="5" manualBreakCount="5">
    <brk id="72" max="255" man="1"/>
    <brk id="147" max="255" man="1"/>
    <brk id="220" max="255" man="1"/>
    <brk id="298" max="255" man="1"/>
    <brk id="4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Office</cp:lastModifiedBy>
  <cp:lastPrinted>2007-11-07T15:53:16Z</cp:lastPrinted>
  <dcterms:created xsi:type="dcterms:W3CDTF">1999-12-15T16:18:39Z</dcterms:created>
  <dcterms:modified xsi:type="dcterms:W3CDTF">2007-11-07T15:53:53Z</dcterms:modified>
  <cp:category/>
  <cp:version/>
  <cp:contentType/>
  <cp:contentStatus/>
</cp:coreProperties>
</file>