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" windowWidth="9720" windowHeight="5940" tabRatio="599" activeTab="0"/>
  </bookViews>
  <sheets>
    <sheet name="A" sheetId="1" r:id="rId1"/>
  </sheets>
  <definedNames>
    <definedName name="_xlnm.Print_Area" localSheetId="0">'A'!$A$1:$J$522</definedName>
  </definedNames>
  <calcPr fullCalcOnLoad="1"/>
</workbook>
</file>

<file path=xl/sharedStrings.xml><?xml version="1.0" encoding="utf-8"?>
<sst xmlns="http://schemas.openxmlformats.org/spreadsheetml/2006/main" count="469" uniqueCount="223">
  <si>
    <t>MINISTRY OF AGRICULTURE AND FISHERIES</t>
  </si>
  <si>
    <t>DEFINITION OF PRODUCTS</t>
  </si>
  <si>
    <t>Cassava; Coco; Yam; Sweet Potato; Yam; Yampi</t>
  </si>
  <si>
    <t>PRODUCTS</t>
  </si>
  <si>
    <t>BLACK BEANS</t>
  </si>
  <si>
    <t>Milpa</t>
  </si>
  <si>
    <t>R.K. BEANS</t>
  </si>
  <si>
    <t xml:space="preserve">      Milpa:</t>
  </si>
  <si>
    <t xml:space="preserve">      Mechanized:</t>
  </si>
  <si>
    <t>COWPEA - (BLACKEYE PEAS)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</si>
  <si>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</si>
  <si>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</si>
  <si>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</si>
  <si>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</si>
  <si>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RICE</t>
  </si>
  <si>
    <t>SORGHUM</t>
  </si>
  <si>
    <t>SOYBEANS</t>
  </si>
  <si>
    <t>SUGAR</t>
  </si>
  <si>
    <t xml:space="preserve">     Production (L.Tons)</t>
  </si>
  <si>
    <t xml:space="preserve">          Sugar (L. Tons)</t>
  </si>
  <si>
    <t xml:space="preserve">          Acres</t>
  </si>
  <si>
    <t xml:space="preserve">     Production (L. Tons)</t>
  </si>
  <si>
    <t xml:space="preserve">          Molasses (L. Tons)</t>
  </si>
  <si>
    <t xml:space="preserve">     Yield(LT)/Acre (Sugarcane)</t>
  </si>
  <si>
    <t xml:space="preserve">     Yield (LT)/Acre (Sugar)</t>
  </si>
  <si>
    <t xml:space="preserve">     Yield (LT)/Acre (Molasses)</t>
  </si>
  <si>
    <t xml:space="preserve">          Yield (L. Tons)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</si>
  <si>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</si>
  <si>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</si>
  <si>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</si>
  <si>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</si>
  <si>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</si>
  <si>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</si>
  <si>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</si>
  <si>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</si>
  <si>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</si>
  <si>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</si>
  <si>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</si>
  <si>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</si>
  <si>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</si>
  <si>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</si>
  <si>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</si>
  <si>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</si>
  <si>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</si>
  <si>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</si>
  <si>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</si>
  <si>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</si>
  <si>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</si>
  <si>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</si>
  <si>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</si>
  <si>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CANTELOUPE</t>
  </si>
  <si>
    <t>ANNATO</t>
  </si>
  <si>
    <t>COFFEE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</si>
  <si>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</si>
  <si>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</si>
  <si>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</si>
  <si>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</si>
  <si>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</si>
  <si>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</si>
  <si>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 xml:space="preserve">     No. of Hives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</si>
  <si>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</si>
  <si>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</si>
  <si>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</si>
  <si>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</si>
  <si>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</si>
  <si>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</si>
  <si>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</si>
  <si>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</si>
  <si>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 xml:space="preserve">      Sugarcane (L.Tons)</t>
  </si>
  <si>
    <t>Mechanized</t>
  </si>
  <si>
    <t xml:space="preserve">                         (33 lb Boxes)</t>
  </si>
  <si>
    <t xml:space="preserve">      1     GRAINS, BEANS, SUGAR</t>
  </si>
  <si>
    <t>Black Beans; R.K. Beans; Cowpea; Corn; Rice; Sorghum, Soybeans, Sugar</t>
  </si>
  <si>
    <t xml:space="preserve">      2     VEGETABLES</t>
  </si>
  <si>
    <t>Cabbage, Cucumber, Hot Pepper, Okra, Squash, Sweet pepper, Tomato, Irish Potatoes, Onion, Carrot</t>
  </si>
  <si>
    <t xml:space="preserve">      3     ROOT CROPS</t>
  </si>
  <si>
    <t xml:space="preserve">      4     TREE CROPS &amp; OTHER FRUITS</t>
  </si>
  <si>
    <t>Citrus - Orange/Grapefruit; Banana; Mangoes; Papayas - local/export, Peanuts, Plantains, Watermelon</t>
  </si>
  <si>
    <t>Coconut; Cocoa; Canteloupe; Honey Due Melon, Annato, Coffee, Avocado, Pineapple</t>
  </si>
  <si>
    <t xml:space="preserve">       5     LIVESTOCK</t>
  </si>
  <si>
    <t>Cattle - Beef; Dairy; Milk; Honey; Pigs; Poultry - Broilers, Eggs, Turkey. Sheep</t>
  </si>
  <si>
    <r>
      <t xml:space="preserve">        </t>
    </r>
    <r>
      <rPr>
        <b/>
        <u val="single"/>
        <sz val="8"/>
        <rFont val="Times New Roman"/>
        <family val="1"/>
      </rPr>
      <t>PRODUCT CATEGORIES</t>
    </r>
  </si>
  <si>
    <t>Production (lbs)</t>
  </si>
  <si>
    <t>Acres</t>
  </si>
  <si>
    <t>Nutmeg</t>
  </si>
  <si>
    <t>Processed plants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</si>
  <si>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</si>
  <si>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</si>
  <si>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</si>
  <si>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</si>
  <si>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</si>
  <si>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No. of Bird Slaughtered By Processors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</si>
  <si>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</si>
  <si>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</si>
  <si>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</si>
  <si>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</si>
  <si>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</si>
  <si>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</si>
  <si>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</si>
  <si>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</si>
  <si>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</si>
  <si>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</si>
  <si>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</si>
  <si>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</si>
  <si>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Mech. Irrigated</t>
  </si>
  <si>
    <t>Production</t>
  </si>
  <si>
    <t>OTHER BEANS</t>
  </si>
  <si>
    <t>Cauliflower</t>
  </si>
  <si>
    <t>Broccoli</t>
  </si>
  <si>
    <t>Celery</t>
  </si>
  <si>
    <t>Cho-Cho</t>
  </si>
  <si>
    <t>Cotton</t>
  </si>
  <si>
    <t>LAYERS Population</t>
  </si>
  <si>
    <t>Heads Exported</t>
  </si>
  <si>
    <t>Live weight</t>
  </si>
  <si>
    <t>Guava</t>
  </si>
  <si>
    <t>Pitahaya</t>
  </si>
  <si>
    <t>Lettuce</t>
  </si>
  <si>
    <t>String Beans</t>
  </si>
  <si>
    <t>Apple Banana</t>
  </si>
  <si>
    <t>Jicama</t>
  </si>
  <si>
    <t>(40 lbs boxes) ($3.00p/bx)</t>
  </si>
  <si>
    <t>Chinese Cabbages</t>
  </si>
  <si>
    <t>dry nuts</t>
  </si>
  <si>
    <t>Green Nuts (Processing)</t>
  </si>
  <si>
    <t>Oranges (90 lbs. Boxes) ($7.00 p/bx)</t>
  </si>
  <si>
    <t>Grapefruit (80 lbs. Boxes)  ($7.00 p/bx)</t>
  </si>
  <si>
    <t>BANANA (Exports  bxs)</t>
  </si>
  <si>
    <t xml:space="preserve">                         (26 lb Boxes)</t>
  </si>
  <si>
    <t xml:space="preserve">  </t>
  </si>
  <si>
    <t>Local Production</t>
  </si>
  <si>
    <t>Total Production (lbs)</t>
  </si>
  <si>
    <t>Total  Production (lbs)</t>
  </si>
  <si>
    <t>Average Yield (lbs)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</si>
  <si>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</si>
  <si>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</si>
  <si>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</si>
  <si>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</si>
  <si>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</si>
  <si>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</si>
  <si>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>Average Yield (lbs/Hive)</t>
  </si>
  <si>
    <t xml:space="preserve">Domestic Consumption 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</si>
  <si>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</si>
  <si>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</si>
  <si>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</si>
  <si>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</si>
  <si>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</si>
  <si>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</si>
  <si>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</si>
  <si>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</si>
  <si>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</si>
  <si>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Local sales  (ONLY)</t>
  </si>
  <si>
    <t>Small Scale Processing (ONLY)</t>
  </si>
  <si>
    <t>No of Birds slaughtered by Others (ONLY)</t>
  </si>
  <si>
    <t>WHITE CORN</t>
  </si>
  <si>
    <t>others (boxes)</t>
  </si>
  <si>
    <t>Pollen</t>
  </si>
  <si>
    <t>GINGER</t>
  </si>
  <si>
    <t>Livestock: * Cattle - Estimated Liveweight = 900*lbs, Carcass weight = 450*lbs;  ** Pig - Estimated Liveweight = 200 lbs, Carcass Weight= 120*lbs</t>
  </si>
  <si>
    <t>SWEET PEPPER*</t>
  </si>
  <si>
    <t>Pineapple Note: Heads were reported in the past and now (2003) it's being converted to pounds.</t>
  </si>
  <si>
    <t>Local Papaya Consumption</t>
  </si>
  <si>
    <t xml:space="preserve">      Export (lbs)</t>
  </si>
  <si>
    <t xml:space="preserve">     Production (lbs) (Export)</t>
  </si>
  <si>
    <t>PAPAYA (Production)</t>
  </si>
  <si>
    <t>Papaya Domestic Consumption estimated 2% of total production</t>
  </si>
  <si>
    <t>CITRUS (Production)</t>
  </si>
  <si>
    <t xml:space="preserve">     Orange (bxs)</t>
  </si>
  <si>
    <t xml:space="preserve">     Grapefruit (bxs)</t>
  </si>
  <si>
    <t>BANANA (Production Bxs)</t>
  </si>
  <si>
    <t>Acres Harvested</t>
  </si>
  <si>
    <t>Acres harvested</t>
  </si>
  <si>
    <t>Note: Livestock Statistics are from DAC Report</t>
  </si>
  <si>
    <t>AGRICULTURAL PRODUCTION STATISTICS FOR 2009</t>
  </si>
  <si>
    <t>1.  CEREAL GRAINS</t>
  </si>
  <si>
    <t>CORN YELLOW</t>
  </si>
  <si>
    <t>2.  FRUITS</t>
  </si>
  <si>
    <t>3. GRAIN LEGUMES</t>
  </si>
  <si>
    <t>4. INDUSTRIAL CROPS</t>
  </si>
  <si>
    <t>5. MUSA Spp.</t>
  </si>
  <si>
    <t>Pelipita/Bluggoe</t>
  </si>
  <si>
    <t>6. ROOT CROPS</t>
  </si>
  <si>
    <t>7.  SPICE AND CONDIMENTS</t>
  </si>
  <si>
    <t>BLACK PEPPER</t>
  </si>
  <si>
    <t>VANILLA</t>
  </si>
  <si>
    <t>8. TREE CROPS</t>
  </si>
  <si>
    <t>CACAO</t>
  </si>
  <si>
    <t>OTHER CITRUS</t>
  </si>
  <si>
    <t>CRABOO</t>
  </si>
  <si>
    <t>SAPODILLA</t>
  </si>
  <si>
    <t>MAMEY</t>
  </si>
  <si>
    <t>GRAPES</t>
  </si>
  <si>
    <t>9. VEGETABLES</t>
  </si>
  <si>
    <t>Sweet corn</t>
  </si>
  <si>
    <t>10.     LARGE RUMINANTS</t>
  </si>
  <si>
    <t>11. SMALL RUMINANTS</t>
  </si>
  <si>
    <t>GOATS</t>
  </si>
  <si>
    <t>12. POULTRY</t>
  </si>
  <si>
    <t>DUCKS</t>
  </si>
  <si>
    <t xml:space="preserve">     No. of  Ducks (Slaughtered)</t>
  </si>
  <si>
    <t>LOCAL CHICKEN</t>
  </si>
  <si>
    <t xml:space="preserve">     No. of  local chicken (Slaughtered)</t>
  </si>
  <si>
    <t>Pig population (heads)</t>
  </si>
  <si>
    <t>14. HONEY</t>
  </si>
  <si>
    <t>Goat population (heads)</t>
  </si>
  <si>
    <t>LIVESTOCK</t>
  </si>
  <si>
    <t xml:space="preserve">Preliminary Estimates </t>
  </si>
  <si>
    <t>Corozal</t>
  </si>
  <si>
    <t>Owalk</t>
  </si>
  <si>
    <t>Belize</t>
  </si>
  <si>
    <t>Cayo</t>
  </si>
  <si>
    <t>Stn Creek</t>
  </si>
  <si>
    <t>Toledo</t>
  </si>
  <si>
    <t>Total</t>
  </si>
  <si>
    <t>Date:</t>
  </si>
  <si>
    <t>PINTO BEANS</t>
  </si>
  <si>
    <t>Total  Production (Bunches)</t>
  </si>
  <si>
    <t>Purchase by Processor</t>
  </si>
  <si>
    <t>Percentage</t>
  </si>
  <si>
    <t>Change</t>
  </si>
  <si>
    <t>13. SWINE     Adjusted</t>
  </si>
  <si>
    <t>24 March 2010</t>
  </si>
  <si>
    <t>Lime/Lemon Export (lbs)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</si>
</sst>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#,##0;[Red]#,##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.0%"/>
    <numFmt numFmtId="187" formatCode="_(* #,##0.000_);_(* \(#,##0.000\);_(* &quot;-&quot;??_);_(@_)"/>
    <numFmt numFmtId="188" formatCode="_(* #,##0.0000_);_(* \(#,##0.0000\);_(* &quot;-&quot;??_);_(@_)"/>
    <numFmt numFmtId="189" formatCode="[$-409]dddd\,\ mmmm\ dd\,\ yyyy"/>
    <numFmt numFmtId="190" formatCode="[$-409]h:mm:ss\ AM/PM"/>
  </numFmts>
  <fonts count="60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u val="single"/>
      <sz val="1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Helv"/>
      <family val="0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left"/>
      <protection/>
    </xf>
    <xf numFmtId="3" fontId="4" fillId="0" borderId="11" xfId="0" applyNumberFormat="1" applyFont="1" applyBorder="1" applyAlignment="1">
      <alignment horizontal="center"/>
    </xf>
    <xf numFmtId="3" fontId="6" fillId="0" borderId="11" xfId="0" applyNumberFormat="1" applyFont="1" applyFill="1" applyBorder="1" applyAlignment="1" applyProtection="1">
      <alignment horizontal="left"/>
      <protection/>
    </xf>
    <xf numFmtId="3" fontId="4" fillId="0" borderId="11" xfId="0" applyNumberFormat="1" applyFont="1" applyFill="1" applyBorder="1" applyAlignment="1" applyProtection="1">
      <alignment horizontal="left"/>
      <protection/>
    </xf>
    <xf numFmtId="3" fontId="6" fillId="0" borderId="12" xfId="0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4" fillId="0" borderId="14" xfId="0" applyNumberFormat="1" applyFont="1" applyBorder="1" applyAlignment="1">
      <alignment horizontal="center"/>
    </xf>
    <xf numFmtId="3" fontId="6" fillId="0" borderId="14" xfId="0" applyNumberFormat="1" applyFont="1" applyFill="1" applyBorder="1" applyAlignment="1" applyProtection="1">
      <alignment horizontal="left"/>
      <protection/>
    </xf>
    <xf numFmtId="3" fontId="4" fillId="0" borderId="14" xfId="0" applyNumberFormat="1" applyFont="1" applyFill="1" applyBorder="1" applyAlignment="1" applyProtection="1">
      <alignment horizontal="left"/>
      <protection/>
    </xf>
    <xf numFmtId="3" fontId="6" fillId="0" borderId="12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>
      <alignment horizontal="center"/>
    </xf>
    <xf numFmtId="3" fontId="5" fillId="33" borderId="15" xfId="0" applyNumberFormat="1" applyFont="1" applyFill="1" applyBorder="1" applyAlignment="1" applyProtection="1">
      <alignment horizontal="left"/>
      <protection/>
    </xf>
    <xf numFmtId="3" fontId="4" fillId="33" borderId="15" xfId="0" applyNumberFormat="1" applyFont="1" applyFill="1" applyBorder="1" applyAlignment="1" applyProtection="1">
      <alignment horizontal="center"/>
      <protection/>
    </xf>
    <xf numFmtId="3" fontId="6" fillId="33" borderId="15" xfId="0" applyNumberFormat="1" applyFont="1" applyFill="1" applyBorder="1" applyAlignment="1" applyProtection="1">
      <alignment horizontal="center"/>
      <protection/>
    </xf>
    <xf numFmtId="3" fontId="4" fillId="34" borderId="0" xfId="0" applyNumberFormat="1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 applyProtection="1">
      <alignment horizontal="center"/>
      <protection/>
    </xf>
    <xf numFmtId="3" fontId="4" fillId="0" borderId="15" xfId="0" applyNumberFormat="1" applyFont="1" applyBorder="1" applyAlignment="1" applyProtection="1">
      <alignment horizontal="center"/>
      <protection/>
    </xf>
    <xf numFmtId="3" fontId="4" fillId="35" borderId="0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 applyProtection="1">
      <alignment horizontal="left"/>
      <protection/>
    </xf>
    <xf numFmtId="3" fontId="4" fillId="0" borderId="17" xfId="0" applyNumberFormat="1" applyFont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3" fontId="5" fillId="0" borderId="17" xfId="0" applyNumberFormat="1" applyFont="1" applyFill="1" applyBorder="1" applyAlignment="1" applyProtection="1">
      <alignment horizontal="left"/>
      <protection/>
    </xf>
    <xf numFmtId="3" fontId="4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15" xfId="0" applyNumberFormat="1" applyFont="1" applyBorder="1" applyAlignment="1" applyProtection="1">
      <alignment horizontal="left"/>
      <protection/>
    </xf>
    <xf numFmtId="3" fontId="8" fillId="0" borderId="15" xfId="0" applyNumberFormat="1" applyFont="1" applyFill="1" applyBorder="1" applyAlignment="1" applyProtection="1">
      <alignment horizontal="center"/>
      <protection/>
    </xf>
    <xf numFmtId="3" fontId="10" fillId="34" borderId="15" xfId="0" applyNumberFormat="1" applyFont="1" applyFill="1" applyBorder="1" applyAlignment="1" applyProtection="1">
      <alignment horizontal="center"/>
      <protection/>
    </xf>
    <xf numFmtId="3" fontId="10" fillId="0" borderId="15" xfId="0" applyNumberFormat="1" applyFont="1" applyFill="1" applyBorder="1" applyAlignment="1" applyProtection="1">
      <alignment horizontal="center"/>
      <protection/>
    </xf>
    <xf numFmtId="3" fontId="8" fillId="0" borderId="15" xfId="0" applyNumberFormat="1" applyFont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5" xfId="42" applyNumberFormat="1" applyFont="1" applyFill="1" applyBorder="1" applyAlignment="1">
      <alignment horizontal="center"/>
    </xf>
    <xf numFmtId="178" fontId="10" fillId="0" borderId="15" xfId="0" applyNumberFormat="1" applyFont="1" applyFill="1" applyBorder="1" applyAlignment="1" applyProtection="1">
      <alignment horizontal="center"/>
      <protection/>
    </xf>
    <xf numFmtId="3" fontId="11" fillId="0" borderId="15" xfId="0" applyNumberFormat="1" applyFont="1" applyFill="1" applyBorder="1" applyAlignment="1" applyProtection="1">
      <alignment horizontal="center"/>
      <protection/>
    </xf>
    <xf numFmtId="3" fontId="8" fillId="35" borderId="15" xfId="0" applyNumberFormat="1" applyFont="1" applyFill="1" applyBorder="1" applyAlignment="1" applyProtection="1">
      <alignment horizontal="center"/>
      <protection/>
    </xf>
    <xf numFmtId="3" fontId="8" fillId="36" borderId="15" xfId="0" applyNumberFormat="1" applyFont="1" applyFill="1" applyBorder="1" applyAlignment="1" applyProtection="1">
      <alignment horizontal="center"/>
      <protection/>
    </xf>
    <xf numFmtId="3" fontId="8" fillId="0" borderId="15" xfId="42" applyNumberFormat="1" applyFont="1" applyFill="1" applyBorder="1" applyAlignment="1">
      <alignment horizontal="center"/>
    </xf>
    <xf numFmtId="3" fontId="8" fillId="0" borderId="15" xfId="42" applyNumberFormat="1" applyFont="1" applyFill="1" applyBorder="1" applyAlignment="1" applyProtection="1">
      <alignment horizontal="center"/>
      <protection/>
    </xf>
    <xf numFmtId="3" fontId="10" fillId="0" borderId="15" xfId="42" applyNumberFormat="1" applyFont="1" applyFill="1" applyBorder="1" applyAlignment="1" applyProtection="1">
      <alignment horizontal="center"/>
      <protection/>
    </xf>
    <xf numFmtId="178" fontId="10" fillId="0" borderId="15" xfId="42" applyNumberFormat="1" applyFont="1" applyFill="1" applyBorder="1" applyAlignment="1" applyProtection="1">
      <alignment horizontal="center"/>
      <protection/>
    </xf>
    <xf numFmtId="4" fontId="10" fillId="0" borderId="15" xfId="42" applyNumberFormat="1" applyFont="1" applyFill="1" applyBorder="1" applyAlignment="1" applyProtection="1">
      <alignment horizontal="center"/>
      <protection/>
    </xf>
    <xf numFmtId="3" fontId="10" fillId="0" borderId="15" xfId="0" applyNumberFormat="1" applyFont="1" applyBorder="1" applyAlignment="1">
      <alignment horizontal="center"/>
    </xf>
    <xf numFmtId="3" fontId="14" fillId="0" borderId="15" xfId="0" applyNumberFormat="1" applyFont="1" applyBorder="1" applyAlignment="1" applyProtection="1">
      <alignment horizontal="left"/>
      <protection/>
    </xf>
    <xf numFmtId="3" fontId="10" fillId="0" borderId="15" xfId="0" applyNumberFormat="1" applyFont="1" applyBorder="1" applyAlignment="1" applyProtection="1">
      <alignment horizontal="center"/>
      <protection/>
    </xf>
    <xf numFmtId="3" fontId="8" fillId="0" borderId="15" xfId="0" applyNumberFormat="1" applyFont="1" applyBorder="1" applyAlignment="1" applyProtection="1">
      <alignment horizontal="center"/>
      <protection/>
    </xf>
    <xf numFmtId="3" fontId="12" fillId="36" borderId="15" xfId="0" applyNumberFormat="1" applyFont="1" applyFill="1" applyBorder="1" applyAlignment="1" applyProtection="1">
      <alignment horizontal="left"/>
      <protection/>
    </xf>
    <xf numFmtId="3" fontId="16" fillId="0" borderId="15" xfId="0" applyNumberFormat="1" applyFont="1" applyFill="1" applyBorder="1" applyAlignment="1" applyProtection="1">
      <alignment horizontal="center"/>
      <protection/>
    </xf>
    <xf numFmtId="3" fontId="15" fillId="0" borderId="15" xfId="0" applyNumberFormat="1" applyFont="1" applyBorder="1" applyAlignment="1" applyProtection="1">
      <alignment horizontal="left"/>
      <protection/>
    </xf>
    <xf numFmtId="3" fontId="10" fillId="0" borderId="0" xfId="42" applyNumberFormat="1" applyFont="1" applyFill="1" applyBorder="1" applyAlignment="1" applyProtection="1">
      <alignment horizontal="center"/>
      <protection/>
    </xf>
    <xf numFmtId="3" fontId="15" fillId="36" borderId="15" xfId="0" applyNumberFormat="1" applyFont="1" applyFill="1" applyBorder="1" applyAlignment="1" applyProtection="1">
      <alignment horizontal="left"/>
      <protection/>
    </xf>
    <xf numFmtId="3" fontId="15" fillId="34" borderId="15" xfId="0" applyNumberFormat="1" applyFont="1" applyFill="1" applyBorder="1" applyAlignment="1" applyProtection="1">
      <alignment horizontal="left"/>
      <protection/>
    </xf>
    <xf numFmtId="3" fontId="16" fillId="0" borderId="15" xfId="42" applyNumberFormat="1" applyFont="1" applyFill="1" applyBorder="1" applyAlignment="1" applyProtection="1">
      <alignment horizontal="center"/>
      <protection/>
    </xf>
    <xf numFmtId="4" fontId="10" fillId="0" borderId="15" xfId="0" applyNumberFormat="1" applyFont="1" applyFill="1" applyBorder="1" applyAlignment="1" applyProtection="1">
      <alignment horizontal="center"/>
      <protection/>
    </xf>
    <xf numFmtId="3" fontId="13" fillId="35" borderId="15" xfId="0" applyNumberFormat="1" applyFont="1" applyFill="1" applyBorder="1" applyAlignment="1" applyProtection="1">
      <alignment horizontal="center"/>
      <protection/>
    </xf>
    <xf numFmtId="4" fontId="16" fillId="0" borderId="15" xfId="42" applyNumberFormat="1" applyFont="1" applyFill="1" applyBorder="1" applyAlignment="1" applyProtection="1">
      <alignment horizontal="center"/>
      <protection/>
    </xf>
    <xf numFmtId="3" fontId="16" fillId="34" borderId="15" xfId="42" applyNumberFormat="1" applyFont="1" applyFill="1" applyBorder="1" applyAlignment="1">
      <alignment horizontal="center"/>
    </xf>
    <xf numFmtId="3" fontId="4" fillId="0" borderId="0" xfId="0" applyNumberFormat="1" applyFont="1" applyBorder="1" applyAlignment="1" applyProtection="1">
      <alignment horizontal="left"/>
      <protection/>
    </xf>
    <xf numFmtId="178" fontId="16" fillId="0" borderId="15" xfId="0" applyNumberFormat="1" applyFont="1" applyFill="1" applyBorder="1" applyAlignment="1" applyProtection="1">
      <alignment horizontal="center"/>
      <protection/>
    </xf>
    <xf numFmtId="178" fontId="16" fillId="0" borderId="15" xfId="42" applyNumberFormat="1" applyFont="1" applyFill="1" applyBorder="1" applyAlignment="1">
      <alignment horizontal="center"/>
    </xf>
    <xf numFmtId="175" fontId="10" fillId="0" borderId="15" xfId="42" applyNumberFormat="1" applyFont="1" applyFill="1" applyBorder="1" applyAlignment="1" applyProtection="1">
      <alignment horizontal="center"/>
      <protection/>
    </xf>
    <xf numFmtId="3" fontId="14" fillId="34" borderId="15" xfId="0" applyNumberFormat="1" applyFont="1" applyFill="1" applyBorder="1" applyAlignment="1" applyProtection="1">
      <alignment horizontal="left"/>
      <protection/>
    </xf>
    <xf numFmtId="3" fontId="14" fillId="33" borderId="15" xfId="0" applyNumberFormat="1" applyFont="1" applyFill="1" applyBorder="1" applyAlignment="1" applyProtection="1">
      <alignment horizontal="left"/>
      <protection/>
    </xf>
    <xf numFmtId="3" fontId="8" fillId="34" borderId="15" xfId="0" applyNumberFormat="1" applyFont="1" applyFill="1" applyBorder="1" applyAlignment="1" applyProtection="1">
      <alignment horizontal="left"/>
      <protection/>
    </xf>
    <xf numFmtId="3" fontId="10" fillId="36" borderId="15" xfId="0" applyNumberFormat="1" applyFont="1" applyFill="1" applyBorder="1" applyAlignment="1" applyProtection="1">
      <alignment horizontal="center"/>
      <protection/>
    </xf>
    <xf numFmtId="4" fontId="10" fillId="0" borderId="15" xfId="42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 applyProtection="1" quotePrefix="1">
      <alignment horizontal="center"/>
      <protection/>
    </xf>
    <xf numFmtId="3" fontId="10" fillId="0" borderId="15" xfId="42" applyNumberFormat="1" applyFont="1" applyFill="1" applyBorder="1" applyAlignment="1" applyProtection="1" quotePrefix="1">
      <alignment horizontal="center"/>
      <protection/>
    </xf>
    <xf numFmtId="3" fontId="10" fillId="0" borderId="15" xfId="42" applyNumberFormat="1" applyFont="1" applyFill="1" applyBorder="1" applyAlignment="1" quotePrefix="1">
      <alignment horizontal="center"/>
    </xf>
    <xf numFmtId="3" fontId="4" fillId="0" borderId="0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17" fillId="34" borderId="15" xfId="0" applyNumberFormat="1" applyFont="1" applyFill="1" applyBorder="1" applyAlignment="1" applyProtection="1">
      <alignment horizontal="left"/>
      <protection/>
    </xf>
    <xf numFmtId="3" fontId="18" fillId="0" borderId="15" xfId="0" applyNumberFormat="1" applyFont="1" applyBorder="1" applyAlignment="1" applyProtection="1">
      <alignment horizontal="left"/>
      <protection/>
    </xf>
    <xf numFmtId="3" fontId="16" fillId="0" borderId="15" xfId="42" applyNumberFormat="1" applyFont="1" applyFill="1" applyBorder="1" applyAlignment="1" quotePrefix="1">
      <alignment horizontal="center"/>
    </xf>
    <xf numFmtId="3" fontId="19" fillId="0" borderId="15" xfId="0" applyNumberFormat="1" applyFont="1" applyBorder="1" applyAlignment="1" applyProtection="1">
      <alignment horizontal="left"/>
      <protection/>
    </xf>
    <xf numFmtId="3" fontId="20" fillId="34" borderId="15" xfId="0" applyNumberFormat="1" applyFont="1" applyFill="1" applyBorder="1" applyAlignment="1" applyProtection="1">
      <alignment horizontal="left"/>
      <protection/>
    </xf>
    <xf numFmtId="3" fontId="20" fillId="0" borderId="15" xfId="0" applyNumberFormat="1" applyFont="1" applyBorder="1" applyAlignment="1" applyProtection="1">
      <alignment horizontal="left"/>
      <protection/>
    </xf>
    <xf numFmtId="3" fontId="16" fillId="0" borderId="15" xfId="42" applyNumberFormat="1" applyFont="1" applyFill="1" applyBorder="1" applyAlignment="1">
      <alignment horizontal="center"/>
    </xf>
    <xf numFmtId="3" fontId="8" fillId="36" borderId="15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>
      <alignment horizontal="left"/>
    </xf>
    <xf numFmtId="4" fontId="8" fillId="0" borderId="15" xfId="0" applyNumberFormat="1" applyFont="1" applyFill="1" applyBorder="1" applyAlignment="1" applyProtection="1" quotePrefix="1">
      <alignment horizontal="center"/>
      <protection/>
    </xf>
    <xf numFmtId="3" fontId="9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3" fontId="8" fillId="0" borderId="13" xfId="0" applyNumberFormat="1" applyFont="1" applyFill="1" applyBorder="1" applyAlignment="1" applyProtection="1">
      <alignment horizontal="left"/>
      <protection/>
    </xf>
    <xf numFmtId="3" fontId="19" fillId="0" borderId="15" xfId="0" applyNumberFormat="1" applyFont="1" applyFill="1" applyBorder="1" applyAlignment="1" applyProtection="1">
      <alignment horizontal="center"/>
      <protection/>
    </xf>
    <xf numFmtId="3" fontId="21" fillId="0" borderId="15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 horizontal="left"/>
    </xf>
    <xf numFmtId="3" fontId="15" fillId="0" borderId="15" xfId="0" applyNumberFormat="1" applyFont="1" applyFill="1" applyBorder="1" applyAlignment="1" applyProtection="1">
      <alignment horizontal="center"/>
      <protection/>
    </xf>
    <xf numFmtId="3" fontId="24" fillId="0" borderId="15" xfId="0" applyNumberFormat="1" applyFont="1" applyFill="1" applyBorder="1" applyAlignment="1" applyProtection="1">
      <alignment horizontal="center"/>
      <protection/>
    </xf>
    <xf numFmtId="0" fontId="25" fillId="0" borderId="15" xfId="0" applyFont="1" applyBorder="1" applyAlignment="1">
      <alignment horizontal="center"/>
    </xf>
    <xf numFmtId="4" fontId="8" fillId="0" borderId="15" xfId="0" applyNumberFormat="1" applyFont="1" applyFill="1" applyBorder="1" applyAlignment="1" applyProtection="1">
      <alignment horizontal="center"/>
      <protection/>
    </xf>
    <xf numFmtId="3" fontId="8" fillId="37" borderId="15" xfId="0" applyNumberFormat="1" applyFont="1" applyFill="1" applyBorder="1" applyAlignment="1" applyProtection="1">
      <alignment horizontal="center"/>
      <protection/>
    </xf>
    <xf numFmtId="3" fontId="15" fillId="37" borderId="15" xfId="0" applyNumberFormat="1" applyFont="1" applyFill="1" applyBorder="1" applyAlignment="1" applyProtection="1">
      <alignment horizontal="center"/>
      <protection/>
    </xf>
    <xf numFmtId="3" fontId="20" fillId="0" borderId="15" xfId="0" applyNumberFormat="1" applyFont="1" applyFill="1" applyBorder="1" applyAlignment="1" applyProtection="1">
      <alignment horizontal="center"/>
      <protection/>
    </xf>
    <xf numFmtId="3" fontId="24" fillId="0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>
      <alignment horizontal="center"/>
    </xf>
    <xf numFmtId="177" fontId="23" fillId="33" borderId="10" xfId="42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Border="1" applyAlignment="1">
      <alignment horizontal="center"/>
    </xf>
    <xf numFmtId="3" fontId="15" fillId="34" borderId="15" xfId="0" applyNumberFormat="1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4" fillId="35" borderId="15" xfId="0" applyNumberFormat="1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 horizontal="center"/>
    </xf>
    <xf numFmtId="186" fontId="6" fillId="34" borderId="15" xfId="59" applyNumberFormat="1" applyFont="1" applyFill="1" applyBorder="1" applyAlignment="1">
      <alignment horizontal="center"/>
    </xf>
    <xf numFmtId="177" fontId="8" fillId="33" borderId="10" xfId="42" applyNumberFormat="1" applyFont="1" applyFill="1" applyBorder="1" applyAlignment="1" applyProtection="1">
      <alignment horizontal="center"/>
      <protection/>
    </xf>
    <xf numFmtId="177" fontId="8" fillId="0" borderId="10" xfId="42" applyNumberFormat="1" applyFont="1" applyFill="1" applyBorder="1" applyAlignment="1" applyProtection="1">
      <alignment horizontal="center"/>
      <protection/>
    </xf>
    <xf numFmtId="177" fontId="8" fillId="0" borderId="10" xfId="42" applyNumberFormat="1" applyFont="1" applyFill="1" applyBorder="1" applyAlignment="1">
      <alignment horizontal="center"/>
    </xf>
    <xf numFmtId="177" fontId="8" fillId="0" borderId="10" xfId="42" applyNumberFormat="1" applyFont="1" applyBorder="1" applyAlignment="1">
      <alignment horizontal="center"/>
    </xf>
    <xf numFmtId="177" fontId="24" fillId="0" borderId="10" xfId="42" applyNumberFormat="1" applyFont="1" applyFill="1" applyBorder="1" applyAlignment="1" applyProtection="1">
      <alignment horizontal="center"/>
      <protection/>
    </xf>
    <xf numFmtId="177" fontId="8" fillId="35" borderId="10" xfId="42" applyNumberFormat="1" applyFont="1" applyFill="1" applyBorder="1" applyAlignment="1">
      <alignment horizontal="center"/>
    </xf>
    <xf numFmtId="177" fontId="8" fillId="36" borderId="10" xfId="42" applyNumberFormat="1" applyFont="1" applyFill="1" applyBorder="1" applyAlignment="1" applyProtection="1">
      <alignment horizontal="center"/>
      <protection/>
    </xf>
    <xf numFmtId="177" fontId="6" fillId="0" borderId="0" xfId="42" applyNumberFormat="1" applyFont="1" applyBorder="1" applyAlignment="1">
      <alignment horizontal="center"/>
    </xf>
    <xf numFmtId="1" fontId="25" fillId="0" borderId="10" xfId="42" applyNumberFormat="1" applyFont="1" applyBorder="1" applyAlignment="1">
      <alignment horizontal="center"/>
    </xf>
    <xf numFmtId="3" fontId="15" fillId="0" borderId="0" xfId="0" applyNumberFormat="1" applyFont="1" applyBorder="1" applyAlignment="1" quotePrefix="1">
      <alignment horizontal="left"/>
    </xf>
    <xf numFmtId="3" fontId="6" fillId="0" borderId="1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M522"/>
  <sheetViews>
    <sheetView showGridLines="0" tabSelected="1" zoomScalePageLayoutView="0" workbookViewId="0" topLeftCell="A1">
      <selection activeCell="H292" sqref="H292"/>
    </sheetView>
  </sheetViews>
  <sheetFormatPr defaultColWidth="22.00390625" defaultRowHeight="15" customHeight="1"/>
  <cols>
    <col min="1" max="1" width="35.28125" style="1" customWidth="1"/>
    <col min="2" max="2" width="13.28125" style="19" customWidth="1"/>
    <col min="3" max="3" width="13.140625" style="19" customWidth="1"/>
    <col min="4" max="4" width="11.7109375" style="19" customWidth="1"/>
    <col min="5" max="5" width="13.00390625" style="19" customWidth="1"/>
    <col min="6" max="6" width="12.57421875" style="19" customWidth="1"/>
    <col min="7" max="7" width="12.00390625" style="19" customWidth="1"/>
    <col min="8" max="8" width="12.57421875" style="19" customWidth="1"/>
    <col min="9" max="9" width="16.7109375" style="21" customWidth="1"/>
    <col min="10" max="10" width="14.00390625" style="1" customWidth="1"/>
    <col min="11" max="16384" width="22.00390625" style="1" customWidth="1"/>
  </cols>
  <sheetData>
    <row r="2" spans="3:9" ht="15" customHeight="1">
      <c r="C2" s="2" t="s">
        <v>0</v>
      </c>
      <c r="D2" s="2"/>
      <c r="I2" s="43"/>
    </row>
    <row r="3" spans="1:9" ht="15" customHeight="1">
      <c r="A3" s="21"/>
      <c r="B3" s="2"/>
      <c r="I3" s="42"/>
    </row>
    <row r="4" spans="2:6" ht="15" customHeight="1">
      <c r="B4" s="1"/>
      <c r="C4" s="2" t="s">
        <v>173</v>
      </c>
      <c r="D4" s="2"/>
      <c r="E4" s="3"/>
      <c r="F4" s="3"/>
    </row>
    <row r="5" spans="2:9" ht="15" customHeight="1">
      <c r="B5" s="1"/>
      <c r="C5" s="2"/>
      <c r="D5" s="2"/>
      <c r="E5" s="44"/>
      <c r="F5" s="3"/>
      <c r="G5" s="3" t="s">
        <v>214</v>
      </c>
      <c r="H5" s="109" t="s">
        <v>206</v>
      </c>
      <c r="I5" s="103"/>
    </row>
    <row r="6" spans="2:9" ht="15" customHeight="1">
      <c r="B6" s="2"/>
      <c r="C6" s="3"/>
      <c r="D6" s="3"/>
      <c r="E6" s="3"/>
      <c r="F6" s="3"/>
      <c r="I6" s="137" t="s">
        <v>221</v>
      </c>
    </row>
    <row r="7" spans="1:9" ht="15" customHeight="1">
      <c r="A7" s="31" t="s">
        <v>81</v>
      </c>
      <c r="B7" s="32"/>
      <c r="C7" s="33"/>
      <c r="D7" s="33"/>
      <c r="E7" s="36" t="s">
        <v>1</v>
      </c>
      <c r="F7" s="37"/>
      <c r="G7" s="38"/>
      <c r="H7" s="38"/>
      <c r="I7" s="92"/>
    </row>
    <row r="8" spans="1:9" ht="15" customHeight="1">
      <c r="A8" s="34"/>
      <c r="B8" s="35"/>
      <c r="C8" s="35"/>
      <c r="D8" s="35"/>
      <c r="E8" s="35"/>
      <c r="F8" s="35"/>
      <c r="G8" s="35"/>
      <c r="H8" s="35"/>
      <c r="I8" s="90"/>
    </row>
    <row r="9" spans="1:9" ht="15" customHeight="1">
      <c r="A9" s="6" t="s">
        <v>71</v>
      </c>
      <c r="B9" s="7"/>
      <c r="C9" s="8" t="s">
        <v>72</v>
      </c>
      <c r="D9" s="8"/>
      <c r="E9" s="9"/>
      <c r="F9" s="9"/>
      <c r="G9" s="39"/>
      <c r="H9" s="39"/>
      <c r="I9" s="91"/>
    </row>
    <row r="10" spans="1:8" ht="15" customHeight="1">
      <c r="A10" s="10"/>
      <c r="B10" s="11"/>
      <c r="C10" s="12"/>
      <c r="D10" s="12"/>
      <c r="E10" s="12"/>
      <c r="F10" s="12"/>
      <c r="G10" s="40"/>
      <c r="H10" s="40"/>
    </row>
    <row r="11" spans="1:9" ht="15" customHeight="1">
      <c r="A11" s="13" t="s">
        <v>73</v>
      </c>
      <c r="B11" s="14"/>
      <c r="C11" s="15" t="s">
        <v>74</v>
      </c>
      <c r="D11" s="15"/>
      <c r="E11" s="16"/>
      <c r="F11" s="16"/>
      <c r="G11" s="41"/>
      <c r="H11" s="41"/>
      <c r="I11" s="90"/>
    </row>
    <row r="12" spans="1:8" ht="15" customHeight="1">
      <c r="A12" s="10"/>
      <c r="B12" s="11"/>
      <c r="C12" s="4"/>
      <c r="D12" s="4"/>
      <c r="E12" s="12"/>
      <c r="F12" s="12"/>
      <c r="G12" s="40"/>
      <c r="H12" s="40"/>
    </row>
    <row r="13" spans="1:9" ht="15" customHeight="1">
      <c r="A13" s="13" t="s">
        <v>75</v>
      </c>
      <c r="B13" s="14"/>
      <c r="C13" s="15" t="s">
        <v>2</v>
      </c>
      <c r="D13" s="15"/>
      <c r="E13" s="16"/>
      <c r="F13" s="16"/>
      <c r="G13" s="41"/>
      <c r="H13" s="41"/>
      <c r="I13" s="90"/>
    </row>
    <row r="14" spans="1:8" ht="15" customHeight="1">
      <c r="A14" s="10"/>
      <c r="B14" s="11"/>
      <c r="C14" s="12"/>
      <c r="D14" s="12"/>
      <c r="E14" s="12"/>
      <c r="F14" s="12"/>
      <c r="G14" s="40"/>
      <c r="H14" s="40"/>
    </row>
    <row r="15" spans="1:8" ht="15" customHeight="1">
      <c r="A15" s="17" t="s">
        <v>76</v>
      </c>
      <c r="B15" s="1"/>
      <c r="C15" s="4" t="s">
        <v>77</v>
      </c>
      <c r="D15" s="4"/>
      <c r="E15" s="12"/>
      <c r="F15" s="12"/>
      <c r="G15" s="40"/>
      <c r="H15" s="40"/>
    </row>
    <row r="16" spans="1:9" ht="15" customHeight="1">
      <c r="A16" s="18"/>
      <c r="B16" s="14"/>
      <c r="C16" s="15" t="s">
        <v>78</v>
      </c>
      <c r="D16" s="15"/>
      <c r="E16" s="16"/>
      <c r="F16" s="16"/>
      <c r="G16" s="41"/>
      <c r="H16" s="41"/>
      <c r="I16" s="90"/>
    </row>
    <row r="17" spans="1:9" ht="15" customHeight="1">
      <c r="A17" s="13" t="s">
        <v>79</v>
      </c>
      <c r="B17" s="14"/>
      <c r="C17" s="15" t="s">
        <v>80</v>
      </c>
      <c r="D17" s="15"/>
      <c r="E17" s="16"/>
      <c r="F17" s="16"/>
      <c r="G17" s="41"/>
      <c r="H17" s="41"/>
      <c r="I17" s="90"/>
    </row>
    <row r="18" spans="1:9" ht="15" customHeight="1">
      <c r="A18" s="13"/>
      <c r="B18" s="14"/>
      <c r="C18" s="15"/>
      <c r="D18" s="15"/>
      <c r="E18" s="16"/>
      <c r="F18" s="16"/>
      <c r="G18" s="41"/>
      <c r="H18" s="41"/>
      <c r="I18" s="90"/>
    </row>
    <row r="19" spans="1:10" s="25" customFormat="1" ht="15" customHeight="1">
      <c r="A19" s="22" t="s">
        <v>174</v>
      </c>
      <c r="B19" s="138"/>
      <c r="C19" s="139"/>
      <c r="D19" s="140"/>
      <c r="E19" s="107"/>
      <c r="F19" s="141"/>
      <c r="G19" s="139"/>
      <c r="H19" s="111" t="s">
        <v>213</v>
      </c>
      <c r="I19" s="117" t="s">
        <v>213</v>
      </c>
      <c r="J19" s="121" t="s">
        <v>218</v>
      </c>
    </row>
    <row r="20" spans="1:10" s="26" customFormat="1" ht="15" customHeight="1">
      <c r="A20" s="24" t="s">
        <v>3</v>
      </c>
      <c r="B20" s="114" t="s">
        <v>207</v>
      </c>
      <c r="C20" s="114" t="s">
        <v>208</v>
      </c>
      <c r="D20" s="114" t="s">
        <v>209</v>
      </c>
      <c r="E20" s="115" t="s">
        <v>210</v>
      </c>
      <c r="F20" s="114" t="s">
        <v>211</v>
      </c>
      <c r="G20" s="114" t="s">
        <v>212</v>
      </c>
      <c r="H20" s="112">
        <v>2009</v>
      </c>
      <c r="I20" s="118">
        <v>2008</v>
      </c>
      <c r="J20" s="121" t="s">
        <v>219</v>
      </c>
    </row>
    <row r="21" spans="1:10" s="26" customFormat="1" ht="15" customHeight="1">
      <c r="A21" s="81" t="s">
        <v>175</v>
      </c>
      <c r="B21" s="46">
        <f aca="true" t="shared" si="0" ref="B21:G21">B23+B27</f>
        <v>10000800</v>
      </c>
      <c r="C21" s="46">
        <f t="shared" si="0"/>
        <v>23455000</v>
      </c>
      <c r="D21" s="46">
        <f t="shared" si="0"/>
        <v>95000</v>
      </c>
      <c r="E21" s="46">
        <f t="shared" si="0"/>
        <v>54782575</v>
      </c>
      <c r="F21" s="46">
        <f t="shared" si="0"/>
        <v>3817000</v>
      </c>
      <c r="G21" s="46">
        <f t="shared" si="0"/>
        <v>7147200</v>
      </c>
      <c r="H21" s="107">
        <f>SUM(B21:G21)</f>
        <v>99297575</v>
      </c>
      <c r="I21" s="119">
        <v>65273938</v>
      </c>
      <c r="J21" s="127">
        <f>(H21-I21)/I21</f>
        <v>0.521243823223903</v>
      </c>
    </row>
    <row r="22" spans="1:10" s="26" customFormat="1" ht="15" customHeight="1">
      <c r="A22" s="65" t="s">
        <v>10</v>
      </c>
      <c r="B22" s="46"/>
      <c r="C22" s="46"/>
      <c r="D22" s="46"/>
      <c r="E22" s="107"/>
      <c r="F22" s="108"/>
      <c r="G22" s="46"/>
      <c r="H22" s="107"/>
      <c r="I22" s="119"/>
      <c r="J22" s="122"/>
    </row>
    <row r="23" spans="1:10" s="26" customFormat="1" ht="15" customHeight="1">
      <c r="A23" s="64" t="s">
        <v>137</v>
      </c>
      <c r="B23" s="46"/>
      <c r="C23" s="46"/>
      <c r="D23" s="46">
        <v>95000</v>
      </c>
      <c r="E23" s="110">
        <v>203275</v>
      </c>
      <c r="F23" s="116">
        <v>3545000</v>
      </c>
      <c r="G23" s="46">
        <v>7147200</v>
      </c>
      <c r="H23" s="107">
        <f>SUM(B23:G23)</f>
        <v>10990475</v>
      </c>
      <c r="I23" s="119">
        <v>7988738</v>
      </c>
      <c r="J23" s="127">
        <f>(H23-I23)/I23</f>
        <v>0.3757460815462968</v>
      </c>
    </row>
    <row r="24" spans="1:10" s="26" customFormat="1" ht="15" customHeight="1">
      <c r="A24" s="64" t="s">
        <v>171</v>
      </c>
      <c r="B24" s="46"/>
      <c r="C24" s="46"/>
      <c r="D24" s="113">
        <v>50.75</v>
      </c>
      <c r="E24" s="110">
        <v>229</v>
      </c>
      <c r="F24" s="116">
        <v>2998</v>
      </c>
      <c r="G24" s="46">
        <v>4764</v>
      </c>
      <c r="H24" s="107">
        <f>SUM(B24:G24)</f>
        <v>8041.75</v>
      </c>
      <c r="I24" s="119">
        <v>4691</v>
      </c>
      <c r="J24" s="127">
        <f>(H24-I24)/I24</f>
        <v>0.714293327648689</v>
      </c>
    </row>
    <row r="25" spans="1:10" s="26" customFormat="1" ht="15" customHeight="1">
      <c r="A25" s="64" t="s">
        <v>133</v>
      </c>
      <c r="B25" s="46"/>
      <c r="C25" s="46"/>
      <c r="D25" s="46">
        <f aca="true" t="shared" si="1" ref="D25:I25">D23/D24</f>
        <v>1871.92118226601</v>
      </c>
      <c r="E25" s="110">
        <f t="shared" si="1"/>
        <v>887.6637554585153</v>
      </c>
      <c r="F25" s="116">
        <f t="shared" si="1"/>
        <v>1182.4549699799866</v>
      </c>
      <c r="G25" s="46">
        <f t="shared" si="1"/>
        <v>1500.2518891687657</v>
      </c>
      <c r="H25" s="107">
        <f t="shared" si="1"/>
        <v>1366.6770292535828</v>
      </c>
      <c r="I25" s="119">
        <f t="shared" si="1"/>
        <v>1702.9925389042849</v>
      </c>
      <c r="J25" s="127">
        <f>(H25-I25)/I25</f>
        <v>-0.1974850165034131</v>
      </c>
    </row>
    <row r="26" spans="1:10" s="26" customFormat="1" ht="15" customHeight="1">
      <c r="A26" s="65" t="s">
        <v>13</v>
      </c>
      <c r="B26" s="46"/>
      <c r="C26" s="46"/>
      <c r="D26" s="46"/>
      <c r="E26" s="110"/>
      <c r="F26" s="116"/>
      <c r="G26" s="46"/>
      <c r="H26" s="107"/>
      <c r="I26" s="119"/>
      <c r="J26" s="122"/>
    </row>
    <row r="27" spans="1:10" s="26" customFormat="1" ht="15" customHeight="1">
      <c r="A27" s="64" t="s">
        <v>11</v>
      </c>
      <c r="B27" s="46">
        <f>B28*B29</f>
        <v>10000800</v>
      </c>
      <c r="C27" s="46">
        <v>23455000</v>
      </c>
      <c r="D27" s="46"/>
      <c r="E27" s="110">
        <v>54579300</v>
      </c>
      <c r="F27" s="116">
        <v>272000</v>
      </c>
      <c r="G27" s="46"/>
      <c r="H27" s="107">
        <f>SUM(B27:G27)</f>
        <v>88307100</v>
      </c>
      <c r="I27" s="119">
        <v>57285200</v>
      </c>
      <c r="J27" s="127">
        <f>(H27-I27)/I27</f>
        <v>0.5415342880883719</v>
      </c>
    </row>
    <row r="28" spans="1:10" s="26" customFormat="1" ht="15" customHeight="1">
      <c r="A28" s="64" t="s">
        <v>171</v>
      </c>
      <c r="B28" s="46">
        <v>8334</v>
      </c>
      <c r="C28" s="46">
        <v>6290</v>
      </c>
      <c r="D28" s="46"/>
      <c r="E28" s="110">
        <v>15024</v>
      </c>
      <c r="F28" s="116">
        <v>120</v>
      </c>
      <c r="G28" s="46"/>
      <c r="H28" s="107">
        <f>SUM(B28:G28)</f>
        <v>29768</v>
      </c>
      <c r="I28" s="119">
        <v>24263</v>
      </c>
      <c r="J28" s="127">
        <f>(H28-I28)/I28</f>
        <v>0.2268886782343486</v>
      </c>
    </row>
    <row r="29" spans="1:10" s="26" customFormat="1" ht="15" customHeight="1">
      <c r="A29" s="64" t="s">
        <v>133</v>
      </c>
      <c r="B29" s="46">
        <v>1200</v>
      </c>
      <c r="C29" s="46">
        <f>C27/C28</f>
        <v>3728.9348171701113</v>
      </c>
      <c r="D29" s="46"/>
      <c r="E29" s="110">
        <f>E27/E28</f>
        <v>3632.8075079872206</v>
      </c>
      <c r="F29" s="116">
        <f>F27/F28</f>
        <v>2266.6666666666665</v>
      </c>
      <c r="G29" s="46"/>
      <c r="H29" s="107">
        <f>H27/H28</f>
        <v>2966.5110185434023</v>
      </c>
      <c r="I29" s="119">
        <v>2361</v>
      </c>
      <c r="J29" s="127">
        <f>(H29-I29)/I29</f>
        <v>0.25646379438517675</v>
      </c>
    </row>
    <row r="30" spans="1:10" s="26" customFormat="1" ht="15" customHeight="1">
      <c r="A30" s="24"/>
      <c r="B30" s="46"/>
      <c r="C30" s="46"/>
      <c r="D30" s="46"/>
      <c r="E30" s="107"/>
      <c r="F30" s="108"/>
      <c r="G30" s="46"/>
      <c r="H30" s="107"/>
      <c r="I30" s="119"/>
      <c r="J30" s="122"/>
    </row>
    <row r="31" spans="1:10" s="26" customFormat="1" ht="15" customHeight="1">
      <c r="A31" s="81" t="s">
        <v>14</v>
      </c>
      <c r="B31" s="46"/>
      <c r="C31" s="46">
        <f>C34+C38+C42</f>
        <v>35428000</v>
      </c>
      <c r="D31" s="46">
        <f>D34+D38+D42</f>
        <v>0</v>
      </c>
      <c r="E31" s="46">
        <f>E34+E38+E42</f>
        <v>5220700</v>
      </c>
      <c r="F31" s="46">
        <f>F34+F38+F42</f>
        <v>0</v>
      </c>
      <c r="G31" s="46">
        <f>G34+G38+G42</f>
        <v>4800000</v>
      </c>
      <c r="H31" s="107">
        <f>SUM(B31:G31)</f>
        <v>45448700</v>
      </c>
      <c r="I31" s="119">
        <v>25970825</v>
      </c>
      <c r="J31" s="127">
        <f>(H31-I31)/I31</f>
        <v>0.7499906144683506</v>
      </c>
    </row>
    <row r="32" spans="1:10" s="26" customFormat="1" ht="15" customHeight="1">
      <c r="A32" s="81"/>
      <c r="B32" s="46"/>
      <c r="C32" s="46"/>
      <c r="D32" s="46"/>
      <c r="E32" s="107"/>
      <c r="F32" s="108"/>
      <c r="G32" s="46"/>
      <c r="H32" s="107"/>
      <c r="I32" s="119"/>
      <c r="J32" s="122"/>
    </row>
    <row r="33" spans="1:10" s="26" customFormat="1" ht="15" customHeight="1">
      <c r="A33" s="65" t="s">
        <v>10</v>
      </c>
      <c r="B33" s="46"/>
      <c r="C33" s="46"/>
      <c r="D33" s="46"/>
      <c r="E33" s="107"/>
      <c r="F33" s="108"/>
      <c r="G33" s="46"/>
      <c r="H33" s="107"/>
      <c r="I33" s="119"/>
      <c r="J33" s="122"/>
    </row>
    <row r="34" spans="1:10" s="26" customFormat="1" ht="15" customHeight="1">
      <c r="A34" s="64" t="s">
        <v>11</v>
      </c>
      <c r="B34" s="46"/>
      <c r="C34" s="46"/>
      <c r="D34" s="46"/>
      <c r="E34" s="110">
        <v>3500</v>
      </c>
      <c r="F34" s="108"/>
      <c r="G34" s="46">
        <v>1500000</v>
      </c>
      <c r="H34" s="107">
        <f aca="true" t="shared" si="2" ref="H34:H43">SUM(B34:G34)</f>
        <v>1503500</v>
      </c>
      <c r="I34" s="119">
        <v>1169125</v>
      </c>
      <c r="J34" s="127">
        <f>(H34-I34)/I34</f>
        <v>0.28600449053779536</v>
      </c>
    </row>
    <row r="35" spans="1:10" s="26" customFormat="1" ht="15" customHeight="1">
      <c r="A35" s="64" t="s">
        <v>170</v>
      </c>
      <c r="B35" s="46"/>
      <c r="C35" s="46"/>
      <c r="D35" s="46"/>
      <c r="E35" s="110">
        <v>4</v>
      </c>
      <c r="F35" s="108"/>
      <c r="G35" s="46">
        <v>1000</v>
      </c>
      <c r="H35" s="107">
        <f t="shared" si="2"/>
        <v>1004</v>
      </c>
      <c r="I35" s="119">
        <v>791</v>
      </c>
      <c r="J35" s="127">
        <f>(H35-I35)/I35</f>
        <v>0.2692793931731985</v>
      </c>
    </row>
    <row r="36" spans="1:10" s="26" customFormat="1" ht="15" customHeight="1">
      <c r="A36" s="64" t="s">
        <v>133</v>
      </c>
      <c r="B36" s="46"/>
      <c r="C36" s="46"/>
      <c r="D36" s="46"/>
      <c r="E36" s="110">
        <f>E34/E35</f>
        <v>875</v>
      </c>
      <c r="F36" s="108"/>
      <c r="G36" s="46">
        <f>G34/G35</f>
        <v>1500</v>
      </c>
      <c r="H36" s="107">
        <f>H34/H35</f>
        <v>1497.5099601593627</v>
      </c>
      <c r="I36" s="119">
        <v>1478</v>
      </c>
      <c r="J36" s="127">
        <f>(H36-I36)/I36</f>
        <v>0.013200243680218311</v>
      </c>
    </row>
    <row r="37" spans="1:10" s="26" customFormat="1" ht="15" customHeight="1">
      <c r="A37" s="65" t="s">
        <v>13</v>
      </c>
      <c r="B37" s="46"/>
      <c r="C37" s="46"/>
      <c r="D37" s="46"/>
      <c r="E37" s="110"/>
      <c r="F37" s="108"/>
      <c r="G37" s="46"/>
      <c r="H37" s="107"/>
      <c r="I37" s="119"/>
      <c r="J37" s="122"/>
    </row>
    <row r="38" spans="1:10" s="26" customFormat="1" ht="15" customHeight="1">
      <c r="A38" s="64" t="s">
        <v>11</v>
      </c>
      <c r="B38" s="46"/>
      <c r="C38" s="46">
        <v>9128000</v>
      </c>
      <c r="D38" s="46"/>
      <c r="E38" s="110">
        <v>1050000</v>
      </c>
      <c r="F38" s="108"/>
      <c r="G38" s="46">
        <v>3300000</v>
      </c>
      <c r="H38" s="107">
        <f t="shared" si="2"/>
        <v>13478000</v>
      </c>
      <c r="I38" s="119">
        <v>4950750</v>
      </c>
      <c r="J38" s="127">
        <f>(H38-I38)/I38</f>
        <v>1.7224157955865274</v>
      </c>
    </row>
    <row r="39" spans="1:10" s="26" customFormat="1" ht="15" customHeight="1">
      <c r="A39" s="64" t="s">
        <v>170</v>
      </c>
      <c r="B39" s="46"/>
      <c r="C39" s="46">
        <v>2415</v>
      </c>
      <c r="D39" s="46"/>
      <c r="E39" s="110">
        <v>402</v>
      </c>
      <c r="F39" s="108"/>
      <c r="G39" s="46">
        <v>1320</v>
      </c>
      <c r="H39" s="107">
        <f t="shared" si="2"/>
        <v>4137</v>
      </c>
      <c r="I39" s="119">
        <v>2382</v>
      </c>
      <c r="J39" s="127">
        <f>(H39-I39)/I39</f>
        <v>0.7367758186397985</v>
      </c>
    </row>
    <row r="40" spans="1:10" s="26" customFormat="1" ht="15" customHeight="1">
      <c r="A40" s="64" t="s">
        <v>133</v>
      </c>
      <c r="B40" s="46"/>
      <c r="C40" s="46">
        <f>C38/C39</f>
        <v>3779.710144927536</v>
      </c>
      <c r="D40" s="46"/>
      <c r="E40" s="110">
        <f>E38/E39</f>
        <v>2611.9402985074626</v>
      </c>
      <c r="F40" s="108"/>
      <c r="G40" s="46">
        <f>G38/G39</f>
        <v>2500</v>
      </c>
      <c r="H40" s="107">
        <f>H38/H39</f>
        <v>3257.9163645153494</v>
      </c>
      <c r="I40" s="119">
        <v>2078</v>
      </c>
      <c r="J40" s="127">
        <f>(H40-I40)/I40</f>
        <v>0.5678134574183588</v>
      </c>
    </row>
    <row r="41" spans="1:10" s="26" customFormat="1" ht="15" customHeight="1">
      <c r="A41" s="65" t="s">
        <v>104</v>
      </c>
      <c r="B41" s="46"/>
      <c r="C41" s="46"/>
      <c r="D41" s="46"/>
      <c r="E41" s="110"/>
      <c r="F41" s="108"/>
      <c r="G41" s="46"/>
      <c r="H41" s="107"/>
      <c r="I41" s="119"/>
      <c r="J41" s="122"/>
    </row>
    <row r="42" spans="1:10" s="26" customFormat="1" ht="15" customHeight="1">
      <c r="A42" s="64" t="s">
        <v>105</v>
      </c>
      <c r="B42" s="46"/>
      <c r="C42" s="46">
        <v>26300000</v>
      </c>
      <c r="D42" s="46"/>
      <c r="E42" s="110">
        <v>4167200</v>
      </c>
      <c r="F42" s="108"/>
      <c r="G42" s="46"/>
      <c r="H42" s="107">
        <f t="shared" si="2"/>
        <v>30467200</v>
      </c>
      <c r="I42" s="119">
        <v>19850950</v>
      </c>
      <c r="J42" s="127">
        <f aca="true" t="shared" si="3" ref="J42:J54">(H42-I42)/I42</f>
        <v>0.5347980827114067</v>
      </c>
    </row>
    <row r="43" spans="1:10" s="26" customFormat="1" ht="15" customHeight="1">
      <c r="A43" s="64" t="s">
        <v>83</v>
      </c>
      <c r="B43" s="46"/>
      <c r="C43" s="46">
        <v>4820</v>
      </c>
      <c r="D43" s="46"/>
      <c r="E43" s="110">
        <v>1350</v>
      </c>
      <c r="F43" s="108"/>
      <c r="G43" s="108"/>
      <c r="H43" s="107">
        <f t="shared" si="2"/>
        <v>6170</v>
      </c>
      <c r="I43" s="119">
        <v>5200</v>
      </c>
      <c r="J43" s="127">
        <f t="shared" si="3"/>
        <v>0.18653846153846154</v>
      </c>
    </row>
    <row r="44" spans="1:10" s="26" customFormat="1" ht="15" customHeight="1">
      <c r="A44" s="64" t="s">
        <v>133</v>
      </c>
      <c r="B44" s="46"/>
      <c r="C44" s="46">
        <f>C42/C43</f>
        <v>5456.4315352697095</v>
      </c>
      <c r="D44" s="46"/>
      <c r="E44" s="110">
        <f>E42/E43</f>
        <v>3086.814814814815</v>
      </c>
      <c r="F44" s="108"/>
      <c r="G44" s="108"/>
      <c r="H44" s="107">
        <f>H42/H43</f>
        <v>4937.957860615883</v>
      </c>
      <c r="I44" s="119">
        <v>3817</v>
      </c>
      <c r="J44" s="127">
        <f t="shared" si="3"/>
        <v>0.29367510102590594</v>
      </c>
    </row>
    <row r="45" spans="1:10" s="26" customFormat="1" ht="15" customHeight="1">
      <c r="A45" s="24"/>
      <c r="B45" s="46"/>
      <c r="C45" s="46"/>
      <c r="D45" s="46"/>
      <c r="E45" s="107"/>
      <c r="F45" s="108"/>
      <c r="G45" s="108"/>
      <c r="H45" s="107"/>
      <c r="I45" s="119"/>
      <c r="J45" s="122"/>
    </row>
    <row r="46" spans="1:10" s="26" customFormat="1" ht="15" customHeight="1">
      <c r="A46" s="45" t="s">
        <v>154</v>
      </c>
      <c r="B46" s="46">
        <f aca="true" t="shared" si="4" ref="B46:G46">B48+B52</f>
        <v>7338000</v>
      </c>
      <c r="C46" s="46">
        <f t="shared" si="4"/>
        <v>420000</v>
      </c>
      <c r="D46" s="46">
        <f t="shared" si="4"/>
        <v>40000</v>
      </c>
      <c r="E46" s="46">
        <f t="shared" si="4"/>
        <v>5447800</v>
      </c>
      <c r="F46" s="46">
        <f t="shared" si="4"/>
        <v>621000</v>
      </c>
      <c r="G46" s="46">
        <f t="shared" si="4"/>
        <v>13323000</v>
      </c>
      <c r="H46" s="107">
        <f>SUM(B46:G46)</f>
        <v>27189800</v>
      </c>
      <c r="I46" s="119">
        <v>16409984</v>
      </c>
      <c r="J46" s="127">
        <f t="shared" si="3"/>
        <v>0.6569059421386395</v>
      </c>
    </row>
    <row r="47" spans="1:10" s="26" customFormat="1" ht="15" customHeight="1">
      <c r="A47" s="65" t="s">
        <v>10</v>
      </c>
      <c r="B47" s="46"/>
      <c r="C47" s="46"/>
      <c r="D47" s="46"/>
      <c r="E47" s="107"/>
      <c r="F47" s="108"/>
      <c r="G47" s="108"/>
      <c r="H47" s="107"/>
      <c r="I47" s="119"/>
      <c r="J47" s="122"/>
    </row>
    <row r="48" spans="1:10" s="26" customFormat="1" ht="15" customHeight="1">
      <c r="A48" s="64" t="s">
        <v>137</v>
      </c>
      <c r="B48" s="46"/>
      <c r="C48" s="46"/>
      <c r="D48" s="46">
        <v>40000</v>
      </c>
      <c r="E48" s="110">
        <v>330000</v>
      </c>
      <c r="F48" s="116">
        <v>621000</v>
      </c>
      <c r="G48" s="46">
        <v>13323000</v>
      </c>
      <c r="H48" s="107">
        <f>SUM(B48:G48)</f>
        <v>14314000</v>
      </c>
      <c r="I48" s="119">
        <v>12510550</v>
      </c>
      <c r="J48" s="127">
        <f t="shared" si="3"/>
        <v>0.14415433374232148</v>
      </c>
    </row>
    <row r="49" spans="1:10" s="26" customFormat="1" ht="15" customHeight="1">
      <c r="A49" s="64" t="s">
        <v>170</v>
      </c>
      <c r="B49" s="46"/>
      <c r="C49" s="46"/>
      <c r="D49" s="46">
        <v>22</v>
      </c>
      <c r="E49" s="110">
        <v>300</v>
      </c>
      <c r="F49" s="116">
        <v>564</v>
      </c>
      <c r="G49" s="46">
        <v>8785</v>
      </c>
      <c r="H49" s="107">
        <f>SUM(B49:G49)</f>
        <v>9671</v>
      </c>
      <c r="I49" s="119">
        <v>7051</v>
      </c>
      <c r="J49" s="127">
        <f t="shared" si="3"/>
        <v>0.3715784995036165</v>
      </c>
    </row>
    <row r="50" spans="1:10" s="26" customFormat="1" ht="15" customHeight="1">
      <c r="A50" s="64" t="s">
        <v>133</v>
      </c>
      <c r="B50" s="46"/>
      <c r="C50" s="46"/>
      <c r="D50" s="46">
        <f>D48/D49</f>
        <v>1818.1818181818182</v>
      </c>
      <c r="E50" s="110">
        <f>E48/E49</f>
        <v>1100</v>
      </c>
      <c r="F50" s="116">
        <f>F48/F49</f>
        <v>1101.063829787234</v>
      </c>
      <c r="G50" s="46">
        <f>G48/G49</f>
        <v>1516.5623221400115</v>
      </c>
      <c r="H50" s="107">
        <f>H48/H49</f>
        <v>1480.0951297694137</v>
      </c>
      <c r="I50" s="119">
        <v>1774</v>
      </c>
      <c r="J50" s="127">
        <f t="shared" si="3"/>
        <v>-0.1656735457895075</v>
      </c>
    </row>
    <row r="51" spans="1:10" s="26" customFormat="1" ht="15" customHeight="1">
      <c r="A51" s="65" t="s">
        <v>13</v>
      </c>
      <c r="B51" s="46"/>
      <c r="C51" s="46"/>
      <c r="D51" s="46"/>
      <c r="E51" s="110"/>
      <c r="F51" s="108"/>
      <c r="G51" s="46"/>
      <c r="H51" s="107"/>
      <c r="I51" s="119"/>
      <c r="J51" s="122"/>
    </row>
    <row r="52" spans="1:10" s="26" customFormat="1" ht="15" customHeight="1">
      <c r="A52" s="64" t="s">
        <v>11</v>
      </c>
      <c r="B52" s="46">
        <v>7338000</v>
      </c>
      <c r="C52" s="46">
        <v>420000</v>
      </c>
      <c r="D52" s="46"/>
      <c r="E52" s="110">
        <v>5117800</v>
      </c>
      <c r="F52" s="108"/>
      <c r="G52" s="46"/>
      <c r="H52" s="107">
        <f>SUM(B52:G52)</f>
        <v>12875800</v>
      </c>
      <c r="I52" s="119">
        <v>3899434</v>
      </c>
      <c r="J52" s="127">
        <f t="shared" si="3"/>
        <v>2.3019663879424552</v>
      </c>
    </row>
    <row r="53" spans="1:10" s="26" customFormat="1" ht="15" customHeight="1">
      <c r="A53" s="64" t="s">
        <v>170</v>
      </c>
      <c r="B53" s="46">
        <v>6115</v>
      </c>
      <c r="C53" s="46">
        <v>100</v>
      </c>
      <c r="D53" s="46"/>
      <c r="E53" s="110">
        <v>2087</v>
      </c>
      <c r="F53" s="108"/>
      <c r="G53" s="108"/>
      <c r="H53" s="107">
        <f>SUM(B53:G53)</f>
        <v>8302</v>
      </c>
      <c r="I53" s="119">
        <v>2869</v>
      </c>
      <c r="J53" s="127">
        <f t="shared" si="3"/>
        <v>1.893691181596375</v>
      </c>
    </row>
    <row r="54" spans="1:10" s="26" customFormat="1" ht="15" customHeight="1">
      <c r="A54" s="64" t="s">
        <v>133</v>
      </c>
      <c r="B54" s="46">
        <f>B52/B53</f>
        <v>1200</v>
      </c>
      <c r="C54" s="46">
        <f>C52/C53</f>
        <v>4200</v>
      </c>
      <c r="D54" s="46"/>
      <c r="E54" s="110">
        <f>E52/E53</f>
        <v>2452.228078581696</v>
      </c>
      <c r="F54" s="108"/>
      <c r="G54" s="108"/>
      <c r="H54" s="107">
        <f>H52/H53</f>
        <v>1550.9274873524453</v>
      </c>
      <c r="I54" s="119">
        <v>1359</v>
      </c>
      <c r="J54" s="127">
        <f t="shared" si="3"/>
        <v>0.1412269958443306</v>
      </c>
    </row>
    <row r="55" spans="1:10" s="26" customFormat="1" ht="15" customHeight="1">
      <c r="A55" s="24"/>
      <c r="B55" s="46"/>
      <c r="C55" s="46"/>
      <c r="D55" s="46"/>
      <c r="E55" s="107"/>
      <c r="F55" s="108"/>
      <c r="G55" s="108"/>
      <c r="H55" s="107"/>
      <c r="I55" s="119"/>
      <c r="J55" s="122"/>
    </row>
    <row r="56" spans="1:10" s="26" customFormat="1" ht="15" customHeight="1">
      <c r="A56" s="81" t="s">
        <v>15</v>
      </c>
      <c r="B56" s="46"/>
      <c r="C56" s="46"/>
      <c r="D56" s="46"/>
      <c r="E56" s="110"/>
      <c r="F56" s="108"/>
      <c r="G56" s="108"/>
      <c r="H56" s="107"/>
      <c r="I56" s="119"/>
      <c r="J56" s="122"/>
    </row>
    <row r="57" spans="1:10" s="26" customFormat="1" ht="15" customHeight="1">
      <c r="A57" s="64" t="s">
        <v>131</v>
      </c>
      <c r="B57" s="46">
        <f>B58*B59</f>
        <v>2537500</v>
      </c>
      <c r="C57" s="46">
        <v>16048200</v>
      </c>
      <c r="D57" s="46"/>
      <c r="E57" s="110">
        <v>1974300</v>
      </c>
      <c r="F57" s="108"/>
      <c r="G57" s="108"/>
      <c r="H57" s="107">
        <f>SUM(B57:G57)</f>
        <v>20560000</v>
      </c>
      <c r="I57" s="119">
        <v>23567100</v>
      </c>
      <c r="J57" s="127">
        <f>(H57-I57)/I57</f>
        <v>-0.12759737091114307</v>
      </c>
    </row>
    <row r="58" spans="1:10" s="26" customFormat="1" ht="15" customHeight="1">
      <c r="A58" s="64" t="s">
        <v>170</v>
      </c>
      <c r="B58" s="46">
        <v>1015</v>
      </c>
      <c r="C58" s="46">
        <v>11463</v>
      </c>
      <c r="D58" s="46"/>
      <c r="E58" s="110">
        <v>716</v>
      </c>
      <c r="F58" s="108"/>
      <c r="G58" s="108"/>
      <c r="H58" s="107">
        <f>SUM(B58:G58)</f>
        <v>13194</v>
      </c>
      <c r="I58" s="119">
        <v>13325</v>
      </c>
      <c r="J58" s="127">
        <f>(H58-I58)/I58</f>
        <v>-0.009831144465290808</v>
      </c>
    </row>
    <row r="59" spans="1:10" s="26" customFormat="1" ht="15" customHeight="1">
      <c r="A59" s="64" t="s">
        <v>133</v>
      </c>
      <c r="B59" s="46">
        <v>2500</v>
      </c>
      <c r="C59" s="46">
        <f>C57/C58</f>
        <v>1400</v>
      </c>
      <c r="D59" s="46"/>
      <c r="E59" s="110">
        <f>E57/E58</f>
        <v>2757.4022346368715</v>
      </c>
      <c r="F59" s="108"/>
      <c r="G59" s="108"/>
      <c r="H59" s="107">
        <f>H57/H58</f>
        <v>1558.2840685159922</v>
      </c>
      <c r="I59" s="119">
        <v>1769</v>
      </c>
      <c r="J59" s="127">
        <f>(H59-I59)/I59</f>
        <v>-0.1191158459491282</v>
      </c>
    </row>
    <row r="60" spans="1:10" s="26" customFormat="1" ht="15" customHeight="1">
      <c r="A60" s="24"/>
      <c r="B60" s="46"/>
      <c r="C60" s="46"/>
      <c r="D60" s="46"/>
      <c r="E60" s="110"/>
      <c r="F60" s="108"/>
      <c r="G60" s="108"/>
      <c r="H60" s="107"/>
      <c r="I60" s="119"/>
      <c r="J60" s="122"/>
    </row>
    <row r="61" spans="1:10" s="26" customFormat="1" ht="15" customHeight="1">
      <c r="A61" s="66" t="s">
        <v>176</v>
      </c>
      <c r="B61" s="46"/>
      <c r="C61" s="46"/>
      <c r="D61" s="46"/>
      <c r="E61" s="107"/>
      <c r="F61" s="108"/>
      <c r="G61" s="108"/>
      <c r="H61" s="107"/>
      <c r="I61" s="119"/>
      <c r="J61" s="122"/>
    </row>
    <row r="62" spans="1:10" s="26" customFormat="1" ht="15" customHeight="1">
      <c r="A62" s="24"/>
      <c r="B62" s="46"/>
      <c r="C62" s="46"/>
      <c r="D62" s="46"/>
      <c r="E62" s="107"/>
      <c r="F62" s="108"/>
      <c r="G62" s="108"/>
      <c r="H62" s="107"/>
      <c r="I62" s="119"/>
      <c r="J62" s="122"/>
    </row>
    <row r="63" spans="1:10" s="26" customFormat="1" ht="15" customHeight="1">
      <c r="A63" s="45" t="s">
        <v>45</v>
      </c>
      <c r="B63" s="46"/>
      <c r="C63" s="46"/>
      <c r="D63" s="46"/>
      <c r="E63" s="107"/>
      <c r="F63" s="108"/>
      <c r="G63" s="108"/>
      <c r="H63" s="107"/>
      <c r="I63" s="119"/>
      <c r="J63" s="122"/>
    </row>
    <row r="64" spans="1:10" s="26" customFormat="1" ht="15" customHeight="1">
      <c r="A64" s="64" t="s">
        <v>132</v>
      </c>
      <c r="B64" s="46"/>
      <c r="C64" s="46">
        <v>94500</v>
      </c>
      <c r="D64" s="46">
        <v>44000</v>
      </c>
      <c r="E64" s="110">
        <v>45000</v>
      </c>
      <c r="F64" s="116">
        <v>731000</v>
      </c>
      <c r="G64" s="46">
        <v>1680000</v>
      </c>
      <c r="H64" s="107">
        <f>SUM(B64:G64)</f>
        <v>2594500</v>
      </c>
      <c r="I64" s="119">
        <v>2101950</v>
      </c>
      <c r="J64" s="127">
        <f>(H64-I64)/I64</f>
        <v>0.2343300268798021</v>
      </c>
    </row>
    <row r="65" spans="1:10" s="26" customFormat="1" ht="15" customHeight="1">
      <c r="A65" s="64" t="s">
        <v>171</v>
      </c>
      <c r="B65" s="46"/>
      <c r="C65" s="46">
        <v>45</v>
      </c>
      <c r="D65" s="46">
        <v>8</v>
      </c>
      <c r="E65" s="110">
        <v>3</v>
      </c>
      <c r="F65" s="116">
        <v>19</v>
      </c>
      <c r="G65" s="46">
        <v>70</v>
      </c>
      <c r="H65" s="107">
        <f>SUM(B65:G65)</f>
        <v>145</v>
      </c>
      <c r="I65" s="119">
        <v>177</v>
      </c>
      <c r="J65" s="127">
        <f>(H65-I65)/I65</f>
        <v>-0.1807909604519774</v>
      </c>
    </row>
    <row r="66" spans="1:10" s="26" customFormat="1" ht="15" customHeight="1">
      <c r="A66" s="64" t="s">
        <v>133</v>
      </c>
      <c r="B66" s="46"/>
      <c r="C66" s="46">
        <f aca="true" t="shared" si="5" ref="C66:H66">C64/C65</f>
        <v>2100</v>
      </c>
      <c r="D66" s="46">
        <f t="shared" si="5"/>
        <v>5500</v>
      </c>
      <c r="E66" s="110">
        <f t="shared" si="5"/>
        <v>15000</v>
      </c>
      <c r="F66" s="116">
        <f t="shared" si="5"/>
        <v>38473.68421052631</v>
      </c>
      <c r="G66" s="46">
        <f t="shared" si="5"/>
        <v>24000</v>
      </c>
      <c r="H66" s="107">
        <f t="shared" si="5"/>
        <v>17893.103448275862</v>
      </c>
      <c r="I66" s="119">
        <v>11875</v>
      </c>
      <c r="J66" s="127">
        <f>(H66-I66)/I66</f>
        <v>0.5067876588021779</v>
      </c>
    </row>
    <row r="67" spans="1:10" s="26" customFormat="1" ht="15" customHeight="1">
      <c r="A67" s="24"/>
      <c r="B67" s="46"/>
      <c r="C67" s="46"/>
      <c r="D67" s="46"/>
      <c r="E67" s="110"/>
      <c r="F67" s="108"/>
      <c r="G67" s="46"/>
      <c r="H67" s="107"/>
      <c r="I67" s="119"/>
      <c r="J67" s="122"/>
    </row>
    <row r="68" spans="1:10" s="26" customFormat="1" ht="15" customHeight="1">
      <c r="A68" s="45" t="s">
        <v>48</v>
      </c>
      <c r="B68" s="46"/>
      <c r="C68" s="46"/>
      <c r="D68" s="46"/>
      <c r="E68" s="107"/>
      <c r="F68" s="108"/>
      <c r="G68" s="108"/>
      <c r="H68" s="107"/>
      <c r="I68" s="119"/>
      <c r="J68" s="122"/>
    </row>
    <row r="69" spans="1:10" s="26" customFormat="1" ht="15" customHeight="1">
      <c r="A69" s="64" t="s">
        <v>132</v>
      </c>
      <c r="B69" s="46">
        <v>1834000</v>
      </c>
      <c r="C69" s="46">
        <v>270000</v>
      </c>
      <c r="D69" s="46">
        <v>480000</v>
      </c>
      <c r="E69" s="110">
        <v>1667250</v>
      </c>
      <c r="F69" s="116">
        <v>84000</v>
      </c>
      <c r="G69" s="108"/>
      <c r="H69" s="107">
        <f>SUM(B69:G69)</f>
        <v>4335250</v>
      </c>
      <c r="I69" s="119">
        <v>2551117</v>
      </c>
      <c r="J69" s="127">
        <f>(H69-I69)/I69</f>
        <v>0.6993536556731816</v>
      </c>
    </row>
    <row r="70" spans="1:10" s="26" customFormat="1" ht="15" customHeight="1">
      <c r="A70" s="64" t="s">
        <v>171</v>
      </c>
      <c r="B70" s="46">
        <v>58</v>
      </c>
      <c r="C70" s="46">
        <v>11</v>
      </c>
      <c r="D70" s="46">
        <v>24</v>
      </c>
      <c r="E70" s="110">
        <v>95</v>
      </c>
      <c r="F70" s="116">
        <v>1</v>
      </c>
      <c r="G70" s="108"/>
      <c r="H70" s="107">
        <f>SUM(B70:G70)</f>
        <v>189</v>
      </c>
      <c r="I70" s="119">
        <v>193</v>
      </c>
      <c r="J70" s="127">
        <f>(H70-I70)/I70</f>
        <v>-0.02072538860103627</v>
      </c>
    </row>
    <row r="71" spans="1:10" s="26" customFormat="1" ht="15" customHeight="1">
      <c r="A71" s="64" t="s">
        <v>150</v>
      </c>
      <c r="B71" s="46">
        <f>B69/B70</f>
        <v>31620.689655172413</v>
      </c>
      <c r="C71" s="46">
        <f>C69/C70</f>
        <v>24545.454545454544</v>
      </c>
      <c r="D71" s="46">
        <f>D69/D70</f>
        <v>20000</v>
      </c>
      <c r="E71" s="110">
        <f>E69/E70</f>
        <v>17550</v>
      </c>
      <c r="F71" s="116">
        <f>F69/F70</f>
        <v>84000</v>
      </c>
      <c r="G71" s="108"/>
      <c r="H71" s="107">
        <f>H69/H70</f>
        <v>22937.830687830687</v>
      </c>
      <c r="I71" s="119">
        <v>13218</v>
      </c>
      <c r="J71" s="127">
        <f>(H71-I71)/I71</f>
        <v>0.735348062326425</v>
      </c>
    </row>
    <row r="72" spans="1:10" s="26" customFormat="1" ht="15" customHeight="1">
      <c r="A72" s="24"/>
      <c r="B72" s="46"/>
      <c r="C72" s="46"/>
      <c r="D72" s="46"/>
      <c r="E72" s="107"/>
      <c r="F72" s="116"/>
      <c r="G72" s="108"/>
      <c r="H72" s="107"/>
      <c r="I72" s="119"/>
      <c r="J72" s="122"/>
    </row>
    <row r="73" spans="1:10" s="26" customFormat="1" ht="15" customHeight="1">
      <c r="A73" s="45" t="s">
        <v>50</v>
      </c>
      <c r="B73" s="46"/>
      <c r="C73" s="46"/>
      <c r="D73" s="46"/>
      <c r="E73" s="107"/>
      <c r="F73" s="108"/>
      <c r="G73" s="108"/>
      <c r="H73" s="107"/>
      <c r="I73" s="119"/>
      <c r="J73" s="122"/>
    </row>
    <row r="74" spans="1:10" s="26" customFormat="1" ht="15" customHeight="1">
      <c r="A74" s="64" t="s">
        <v>132</v>
      </c>
      <c r="B74" s="46"/>
      <c r="C74" s="46">
        <v>85000</v>
      </c>
      <c r="D74" s="46">
        <v>106000</v>
      </c>
      <c r="E74" s="110">
        <v>447200</v>
      </c>
      <c r="F74" s="108"/>
      <c r="G74" s="108"/>
      <c r="H74" s="107">
        <f>SUM(B74:G74)</f>
        <v>638200</v>
      </c>
      <c r="I74" s="119">
        <v>508833</v>
      </c>
      <c r="J74" s="127">
        <f>(H74-I74)/I74</f>
        <v>0.2542425510924016</v>
      </c>
    </row>
    <row r="75" spans="1:10" s="26" customFormat="1" ht="15" customHeight="1">
      <c r="A75" s="64" t="s">
        <v>171</v>
      </c>
      <c r="B75" s="46"/>
      <c r="C75" s="46">
        <v>9</v>
      </c>
      <c r="D75" s="46">
        <v>7</v>
      </c>
      <c r="E75" s="110">
        <v>34</v>
      </c>
      <c r="F75" s="108"/>
      <c r="G75" s="108"/>
      <c r="H75" s="107">
        <f>SUM(B75:G75)</f>
        <v>50</v>
      </c>
      <c r="I75" s="119">
        <v>43</v>
      </c>
      <c r="J75" s="127">
        <f>(H75-I75)/I75</f>
        <v>0.16279069767441862</v>
      </c>
    </row>
    <row r="76" spans="1:10" s="26" customFormat="1" ht="15" customHeight="1">
      <c r="A76" s="64" t="s">
        <v>133</v>
      </c>
      <c r="B76" s="46"/>
      <c r="C76" s="46">
        <f>C74/C75</f>
        <v>9444.444444444445</v>
      </c>
      <c r="D76" s="46">
        <f>D74/D75</f>
        <v>15142.857142857143</v>
      </c>
      <c r="E76" s="110">
        <f>E74/E75</f>
        <v>13152.941176470587</v>
      </c>
      <c r="F76" s="108"/>
      <c r="G76" s="108"/>
      <c r="H76" s="107">
        <f>H74/H75</f>
        <v>12764</v>
      </c>
      <c r="I76" s="119">
        <v>11833</v>
      </c>
      <c r="J76" s="127">
        <f>(H76-I76)/I76</f>
        <v>0.07867827262739796</v>
      </c>
    </row>
    <row r="77" spans="1:10" s="26" customFormat="1" ht="15" customHeight="1">
      <c r="A77" s="24"/>
      <c r="B77" s="46"/>
      <c r="C77" s="46"/>
      <c r="D77" s="46"/>
      <c r="E77" s="107"/>
      <c r="F77" s="108"/>
      <c r="G77" s="108"/>
      <c r="H77" s="107"/>
      <c r="I77" s="119"/>
      <c r="J77" s="127"/>
    </row>
    <row r="78" spans="1:10" s="26" customFormat="1" ht="15" customHeight="1">
      <c r="A78" s="71" t="s">
        <v>116</v>
      </c>
      <c r="B78" s="46"/>
      <c r="C78" s="46"/>
      <c r="D78" s="46"/>
      <c r="E78" s="107"/>
      <c r="F78" s="108"/>
      <c r="G78" s="108"/>
      <c r="H78" s="107"/>
      <c r="I78" s="119"/>
      <c r="J78" s="122"/>
    </row>
    <row r="79" spans="1:10" s="26" customFormat="1" ht="15" customHeight="1">
      <c r="A79" s="64" t="s">
        <v>132</v>
      </c>
      <c r="B79" s="46"/>
      <c r="C79" s="46"/>
      <c r="D79" s="46"/>
      <c r="E79" s="107">
        <v>23000</v>
      </c>
      <c r="F79" s="108"/>
      <c r="G79" s="108"/>
      <c r="H79" s="107">
        <v>23000</v>
      </c>
      <c r="I79" s="119">
        <v>23280</v>
      </c>
      <c r="J79" s="127">
        <f>(H79-I79)/I79</f>
        <v>-0.012027491408934709</v>
      </c>
    </row>
    <row r="80" spans="1:10" s="26" customFormat="1" ht="15" customHeight="1">
      <c r="A80" s="64" t="s">
        <v>171</v>
      </c>
      <c r="B80" s="46"/>
      <c r="C80" s="46"/>
      <c r="D80" s="46"/>
      <c r="E80" s="107">
        <v>4</v>
      </c>
      <c r="F80" s="108"/>
      <c r="G80" s="108"/>
      <c r="H80" s="107">
        <v>4</v>
      </c>
      <c r="I80" s="119">
        <v>6.8</v>
      </c>
      <c r="J80" s="127">
        <f>(H80-I80)/I80</f>
        <v>-0.4117647058823529</v>
      </c>
    </row>
    <row r="81" spans="1:10" s="26" customFormat="1" ht="15" customHeight="1">
      <c r="A81" s="64" t="s">
        <v>133</v>
      </c>
      <c r="B81" s="46"/>
      <c r="C81" s="46"/>
      <c r="D81" s="46"/>
      <c r="E81" s="107">
        <f>E79/E80</f>
        <v>5750</v>
      </c>
      <c r="F81" s="108"/>
      <c r="G81" s="108"/>
      <c r="H81" s="107">
        <f>H79/H80</f>
        <v>5750</v>
      </c>
      <c r="I81" s="119">
        <v>3424</v>
      </c>
      <c r="J81" s="127">
        <f>(H81-I81)/I81</f>
        <v>0.679322429906542</v>
      </c>
    </row>
    <row r="82" spans="1:10" s="26" customFormat="1" ht="15" customHeight="1">
      <c r="A82" s="24"/>
      <c r="B82" s="46"/>
      <c r="C82" s="46"/>
      <c r="D82" s="46"/>
      <c r="E82" s="107"/>
      <c r="F82" s="108"/>
      <c r="G82" s="108"/>
      <c r="H82" s="107"/>
      <c r="I82" s="119"/>
      <c r="J82" s="122"/>
    </row>
    <row r="83" spans="1:10" s="26" customFormat="1" ht="15" customHeight="1">
      <c r="A83" s="66" t="s">
        <v>177</v>
      </c>
      <c r="B83" s="46"/>
      <c r="C83" s="46"/>
      <c r="D83" s="46"/>
      <c r="E83" s="107"/>
      <c r="F83" s="108"/>
      <c r="G83" s="108"/>
      <c r="H83" s="107"/>
      <c r="I83" s="119"/>
      <c r="J83" s="122"/>
    </row>
    <row r="84" spans="1:10" s="26" customFormat="1" ht="15" customHeight="1">
      <c r="A84" s="24"/>
      <c r="B84" s="46"/>
      <c r="C84" s="46"/>
      <c r="D84" s="46"/>
      <c r="E84" s="107"/>
      <c r="F84" s="108"/>
      <c r="G84" s="108"/>
      <c r="H84" s="107"/>
      <c r="I84" s="119"/>
      <c r="J84" s="122"/>
    </row>
    <row r="85" spans="1:10" s="26" customFormat="1" ht="15" customHeight="1">
      <c r="A85" s="81" t="s">
        <v>6</v>
      </c>
      <c r="B85" s="46">
        <f aca="true" t="shared" si="6" ref="B85:G85">B87+B91</f>
        <v>2538100</v>
      </c>
      <c r="C85" s="46">
        <f t="shared" si="6"/>
        <v>449000</v>
      </c>
      <c r="D85" s="46">
        <f t="shared" si="6"/>
        <v>36000</v>
      </c>
      <c r="E85" s="46">
        <f t="shared" si="6"/>
        <v>2585600</v>
      </c>
      <c r="F85" s="46">
        <f t="shared" si="6"/>
        <v>279000</v>
      </c>
      <c r="G85" s="46">
        <f t="shared" si="6"/>
        <v>112000</v>
      </c>
      <c r="H85" s="107">
        <f>SUM(B85:G85)</f>
        <v>5999700</v>
      </c>
      <c r="I85" s="119">
        <v>5532700</v>
      </c>
      <c r="J85" s="127">
        <f aca="true" t="shared" si="7" ref="J85:J103">(H85-I85)/I85</f>
        <v>0.08440725143239286</v>
      </c>
    </row>
    <row r="86" spans="1:10" s="26" customFormat="1" ht="15" customHeight="1">
      <c r="A86" s="65" t="s">
        <v>7</v>
      </c>
      <c r="B86" s="46"/>
      <c r="C86" s="46"/>
      <c r="D86" s="46"/>
      <c r="E86" s="107"/>
      <c r="F86" s="108"/>
      <c r="G86" s="108"/>
      <c r="H86" s="107"/>
      <c r="I86" s="119"/>
      <c r="J86" s="122"/>
    </row>
    <row r="87" spans="1:10" s="26" customFormat="1" ht="15" customHeight="1">
      <c r="A87" s="64" t="s">
        <v>135</v>
      </c>
      <c r="B87" s="46"/>
      <c r="C87" s="46"/>
      <c r="D87" s="46">
        <v>36000</v>
      </c>
      <c r="E87" s="110">
        <v>168000</v>
      </c>
      <c r="F87" s="116">
        <v>279000</v>
      </c>
      <c r="G87" s="108">
        <v>112000</v>
      </c>
      <c r="H87" s="107">
        <f>SUM(B87:G87)</f>
        <v>595000</v>
      </c>
      <c r="I87" s="119">
        <v>409900</v>
      </c>
      <c r="J87" s="127">
        <f t="shared" si="7"/>
        <v>0.451573554525494</v>
      </c>
    </row>
    <row r="88" spans="1:10" s="26" customFormat="1" ht="15" customHeight="1">
      <c r="A88" s="64" t="s">
        <v>170</v>
      </c>
      <c r="B88" s="46"/>
      <c r="C88" s="46"/>
      <c r="D88" s="46">
        <v>40</v>
      </c>
      <c r="E88" s="110">
        <v>160</v>
      </c>
      <c r="F88" s="116">
        <v>238</v>
      </c>
      <c r="G88" s="108">
        <v>112</v>
      </c>
      <c r="H88" s="107">
        <f>SUM(B88:G88)</f>
        <v>550</v>
      </c>
      <c r="I88" s="119">
        <v>513</v>
      </c>
      <c r="J88" s="127">
        <f t="shared" si="7"/>
        <v>0.07212475633528265</v>
      </c>
    </row>
    <row r="89" spans="1:10" s="26" customFormat="1" ht="15" customHeight="1">
      <c r="A89" s="64" t="s">
        <v>133</v>
      </c>
      <c r="B89" s="46"/>
      <c r="C89" s="46"/>
      <c r="D89" s="46">
        <f>D87/D88</f>
        <v>900</v>
      </c>
      <c r="E89" s="110">
        <f>E87/E88</f>
        <v>1050</v>
      </c>
      <c r="F89" s="116">
        <f>F87/F88</f>
        <v>1172.2689075630253</v>
      </c>
      <c r="G89" s="108">
        <f>G87/G88</f>
        <v>1000</v>
      </c>
      <c r="H89" s="107">
        <f>H87/H88</f>
        <v>1081.8181818181818</v>
      </c>
      <c r="I89" s="119">
        <v>799</v>
      </c>
      <c r="J89" s="127">
        <f t="shared" si="7"/>
        <v>0.3539651837524177</v>
      </c>
    </row>
    <row r="90" spans="1:10" s="26" customFormat="1" ht="15" customHeight="1">
      <c r="A90" s="65" t="s">
        <v>8</v>
      </c>
      <c r="B90" s="46"/>
      <c r="C90" s="46"/>
      <c r="D90" s="46"/>
      <c r="E90" s="110"/>
      <c r="F90" s="108"/>
      <c r="G90" s="108"/>
      <c r="H90" s="107"/>
      <c r="I90" s="119"/>
      <c r="J90" s="127"/>
    </row>
    <row r="91" spans="1:10" s="26" customFormat="1" ht="15" customHeight="1">
      <c r="A91" s="64" t="s">
        <v>135</v>
      </c>
      <c r="B91" s="46">
        <v>2538100</v>
      </c>
      <c r="C91" s="46">
        <v>449000</v>
      </c>
      <c r="D91" s="46"/>
      <c r="E91" s="110">
        <v>2417600</v>
      </c>
      <c r="F91" s="108"/>
      <c r="G91" s="108"/>
      <c r="H91" s="107">
        <f>SUM(B91:G91)</f>
        <v>5404700</v>
      </c>
      <c r="I91" s="119">
        <v>5122800</v>
      </c>
      <c r="J91" s="127">
        <f t="shared" si="7"/>
        <v>0.055028500039041146</v>
      </c>
    </row>
    <row r="92" spans="1:10" s="26" customFormat="1" ht="15" customHeight="1">
      <c r="A92" s="64" t="s">
        <v>170</v>
      </c>
      <c r="B92" s="46">
        <v>5500</v>
      </c>
      <c r="C92" s="46">
        <v>898</v>
      </c>
      <c r="D92" s="46"/>
      <c r="E92" s="110">
        <v>2736</v>
      </c>
      <c r="F92" s="108"/>
      <c r="G92" s="108"/>
      <c r="H92" s="107">
        <f>SUM(B92:G92)</f>
        <v>9134</v>
      </c>
      <c r="I92" s="119">
        <v>9464</v>
      </c>
      <c r="J92" s="127">
        <f t="shared" si="7"/>
        <v>-0.03486897717666949</v>
      </c>
    </row>
    <row r="93" spans="1:10" s="26" customFormat="1" ht="15" customHeight="1">
      <c r="A93" s="64" t="s">
        <v>133</v>
      </c>
      <c r="B93" s="46">
        <f>B91/B92</f>
        <v>461.4727272727273</v>
      </c>
      <c r="C93" s="46">
        <f>C91/C92</f>
        <v>500</v>
      </c>
      <c r="D93" s="46"/>
      <c r="E93" s="110">
        <f>E91/E92</f>
        <v>883.625730994152</v>
      </c>
      <c r="F93" s="108"/>
      <c r="G93" s="108"/>
      <c r="H93" s="107">
        <f>H91/H92</f>
        <v>591.712283774907</v>
      </c>
      <c r="I93" s="119">
        <v>541</v>
      </c>
      <c r="J93" s="127">
        <f t="shared" si="7"/>
        <v>0.09373804764308125</v>
      </c>
    </row>
    <row r="94" spans="1:10" s="25" customFormat="1" ht="15" customHeight="1">
      <c r="A94" s="23"/>
      <c r="B94" s="47"/>
      <c r="C94" s="47"/>
      <c r="D94" s="47"/>
      <c r="E94" s="48"/>
      <c r="F94" s="48"/>
      <c r="G94" s="48"/>
      <c r="H94" s="48"/>
      <c r="I94" s="128"/>
      <c r="J94" s="127"/>
    </row>
    <row r="95" spans="1:10" ht="15" customHeight="1">
      <c r="A95" s="93" t="s">
        <v>4</v>
      </c>
      <c r="B95" s="46">
        <f>B97+B101</f>
        <v>501100</v>
      </c>
      <c r="C95" s="46">
        <f>C97+C101</f>
        <v>18000</v>
      </c>
      <c r="D95" s="46"/>
      <c r="E95" s="46">
        <f>E97+E101</f>
        <v>355600</v>
      </c>
      <c r="F95" s="46">
        <f>F97+F101</f>
        <v>351000</v>
      </c>
      <c r="G95" s="46">
        <f>G97+G101</f>
        <v>1880000</v>
      </c>
      <c r="H95" s="107">
        <f>SUM(B95:G95)</f>
        <v>3105700</v>
      </c>
      <c r="I95" s="129">
        <v>2472050</v>
      </c>
      <c r="J95" s="127">
        <f t="shared" si="7"/>
        <v>0.2563257215671204</v>
      </c>
    </row>
    <row r="96" spans="1:13" s="21" customFormat="1" ht="15" customHeight="1">
      <c r="A96" s="28" t="s">
        <v>69</v>
      </c>
      <c r="B96" s="49"/>
      <c r="C96" s="46"/>
      <c r="D96" s="46"/>
      <c r="E96" s="50"/>
      <c r="F96" s="50"/>
      <c r="G96" s="50"/>
      <c r="H96" s="50"/>
      <c r="I96" s="129"/>
      <c r="J96" s="127"/>
      <c r="K96" s="69"/>
      <c r="L96" s="69"/>
      <c r="M96" s="43"/>
    </row>
    <row r="97" spans="1:13" ht="15" customHeight="1">
      <c r="A97" s="64" t="s">
        <v>135</v>
      </c>
      <c r="B97" s="51">
        <v>501100</v>
      </c>
      <c r="C97" s="51">
        <v>18000</v>
      </c>
      <c r="D97" s="51"/>
      <c r="E97" s="86">
        <v>4000</v>
      </c>
      <c r="F97" s="86">
        <v>201000</v>
      </c>
      <c r="G97" s="86"/>
      <c r="H97" s="107">
        <f>SUM(B97:G97)</f>
        <v>724100</v>
      </c>
      <c r="I97" s="129">
        <v>442000</v>
      </c>
      <c r="J97" s="127">
        <f t="shared" si="7"/>
        <v>0.638235294117647</v>
      </c>
      <c r="K97" s="69"/>
      <c r="L97" s="69"/>
      <c r="M97" s="43"/>
    </row>
    <row r="98" spans="1:13" ht="15" customHeight="1">
      <c r="A98" s="64" t="s">
        <v>170</v>
      </c>
      <c r="B98" s="48">
        <v>1055</v>
      </c>
      <c r="C98" s="48">
        <v>40</v>
      </c>
      <c r="D98" s="48"/>
      <c r="E98" s="86">
        <v>5</v>
      </c>
      <c r="F98" s="86">
        <v>212</v>
      </c>
      <c r="G98" s="86"/>
      <c r="H98" s="107">
        <f>SUM(B98:G98)</f>
        <v>1312</v>
      </c>
      <c r="I98" s="129">
        <v>442</v>
      </c>
      <c r="J98" s="127">
        <f t="shared" si="7"/>
        <v>1.9683257918552035</v>
      </c>
      <c r="K98" s="69"/>
      <c r="L98" s="69"/>
      <c r="M98" s="43"/>
    </row>
    <row r="99" spans="1:13" ht="15" customHeight="1">
      <c r="A99" s="64" t="s">
        <v>133</v>
      </c>
      <c r="B99" s="48">
        <f>B97/B98</f>
        <v>474.97630331753555</v>
      </c>
      <c r="C99" s="48">
        <f>C97/C98</f>
        <v>450</v>
      </c>
      <c r="D99" s="48"/>
      <c r="E99" s="86">
        <f>E97/E98</f>
        <v>800</v>
      </c>
      <c r="F99" s="86">
        <f>F97/F98</f>
        <v>948.1132075471698</v>
      </c>
      <c r="G99" s="86"/>
      <c r="H99" s="86">
        <f>H97/H98</f>
        <v>551.905487804878</v>
      </c>
      <c r="I99" s="129">
        <v>1000</v>
      </c>
      <c r="J99" s="127">
        <f t="shared" si="7"/>
        <v>-0.448094512195122</v>
      </c>
      <c r="K99" s="69"/>
      <c r="L99" s="69"/>
      <c r="M99" s="43"/>
    </row>
    <row r="100" spans="1:10" ht="15" customHeight="1">
      <c r="A100" s="65" t="s">
        <v>5</v>
      </c>
      <c r="B100" s="48"/>
      <c r="C100" s="48"/>
      <c r="D100" s="48"/>
      <c r="E100" s="48"/>
      <c r="F100" s="48"/>
      <c r="G100" s="46"/>
      <c r="H100" s="48"/>
      <c r="I100" s="129"/>
      <c r="J100" s="123"/>
    </row>
    <row r="101" spans="1:10" ht="15" customHeight="1">
      <c r="A101" s="64" t="s">
        <v>136</v>
      </c>
      <c r="B101" s="51"/>
      <c r="C101" s="51"/>
      <c r="D101" s="51"/>
      <c r="E101" s="86">
        <v>351600</v>
      </c>
      <c r="F101" s="51">
        <v>150000</v>
      </c>
      <c r="G101" s="51">
        <v>1880000</v>
      </c>
      <c r="H101" s="107">
        <f>SUM(B101:G101)</f>
        <v>2381600</v>
      </c>
      <c r="I101" s="129">
        <v>2030050</v>
      </c>
      <c r="J101" s="127">
        <f t="shared" si="7"/>
        <v>0.17317307455481393</v>
      </c>
    </row>
    <row r="102" spans="1:10" ht="15" customHeight="1">
      <c r="A102" s="64" t="s">
        <v>170</v>
      </c>
      <c r="B102" s="48"/>
      <c r="C102" s="48"/>
      <c r="D102" s="48"/>
      <c r="E102" s="86">
        <v>293</v>
      </c>
      <c r="F102" s="53">
        <v>200</v>
      </c>
      <c r="G102" s="48">
        <v>1880</v>
      </c>
      <c r="H102" s="107">
        <f>SUM(B102:G102)</f>
        <v>2373</v>
      </c>
      <c r="I102" s="129">
        <v>2182</v>
      </c>
      <c r="J102" s="127">
        <f t="shared" si="7"/>
        <v>0.08753437213565536</v>
      </c>
    </row>
    <row r="103" spans="1:10" ht="15" customHeight="1">
      <c r="A103" s="64" t="s">
        <v>133</v>
      </c>
      <c r="B103" s="48"/>
      <c r="C103" s="48"/>
      <c r="D103" s="48"/>
      <c r="E103" s="86">
        <f>E101/E102</f>
        <v>1200</v>
      </c>
      <c r="F103" s="48">
        <f>F101/F102</f>
        <v>750</v>
      </c>
      <c r="G103" s="48">
        <f>G101/G102</f>
        <v>1000</v>
      </c>
      <c r="H103" s="48">
        <f>H101/H102</f>
        <v>1003.6241045090603</v>
      </c>
      <c r="I103" s="129">
        <v>931</v>
      </c>
      <c r="J103" s="127">
        <f t="shared" si="7"/>
        <v>0.07800655693776619</v>
      </c>
    </row>
    <row r="104" spans="1:10" ht="15" customHeight="1">
      <c r="A104" s="64"/>
      <c r="B104" s="48"/>
      <c r="C104" s="48"/>
      <c r="D104" s="48"/>
      <c r="E104" s="48"/>
      <c r="F104" s="48"/>
      <c r="G104" s="48"/>
      <c r="H104" s="48"/>
      <c r="I104" s="129"/>
      <c r="J104" s="123"/>
    </row>
    <row r="105" spans="1:10" ht="15" customHeight="1">
      <c r="A105" s="81" t="s">
        <v>16</v>
      </c>
      <c r="B105" s="46"/>
      <c r="C105" s="46"/>
      <c r="D105" s="46"/>
      <c r="E105" s="46"/>
      <c r="F105" s="46"/>
      <c r="G105" s="46"/>
      <c r="H105" s="46"/>
      <c r="I105" s="129"/>
      <c r="J105" s="123"/>
    </row>
    <row r="106" spans="1:10" ht="15" customHeight="1">
      <c r="A106" s="64" t="s">
        <v>132</v>
      </c>
      <c r="B106" s="48"/>
      <c r="C106" s="48">
        <v>810000</v>
      </c>
      <c r="D106" s="48"/>
      <c r="E106" s="51">
        <v>480000</v>
      </c>
      <c r="F106" s="48"/>
      <c r="G106" s="46"/>
      <c r="H106" s="107">
        <f>SUM(B106:G106)</f>
        <v>1290000</v>
      </c>
      <c r="I106" s="129">
        <v>54000</v>
      </c>
      <c r="J106" s="127">
        <f>(H106-I106)/I106</f>
        <v>22.88888888888889</v>
      </c>
    </row>
    <row r="107" spans="1:10" ht="15" customHeight="1">
      <c r="A107" s="64" t="s">
        <v>170</v>
      </c>
      <c r="B107" s="86"/>
      <c r="C107" s="48">
        <v>450</v>
      </c>
      <c r="D107" s="48"/>
      <c r="E107" s="48">
        <v>300</v>
      </c>
      <c r="F107" s="67"/>
      <c r="G107" s="48"/>
      <c r="H107" s="107">
        <f>SUM(B107:G107)</f>
        <v>750</v>
      </c>
      <c r="I107" s="129">
        <v>45</v>
      </c>
      <c r="J107" s="127">
        <f>(H107-I107)/I107</f>
        <v>15.666666666666666</v>
      </c>
    </row>
    <row r="108" spans="1:10" ht="15" customHeight="1">
      <c r="A108" s="64" t="s">
        <v>133</v>
      </c>
      <c r="B108" s="86"/>
      <c r="C108" s="48">
        <f>C106/C107</f>
        <v>1800</v>
      </c>
      <c r="D108" s="48"/>
      <c r="E108" s="51">
        <f>E106/E107</f>
        <v>1600</v>
      </c>
      <c r="F108" s="53"/>
      <c r="G108" s="48"/>
      <c r="H108" s="48">
        <f>H106/H107</f>
        <v>1720</v>
      </c>
      <c r="I108" s="129">
        <v>1200</v>
      </c>
      <c r="J108" s="127">
        <f>(H108-I108)/I108</f>
        <v>0.43333333333333335</v>
      </c>
    </row>
    <row r="109" spans="2:10" ht="15" customHeight="1">
      <c r="B109" s="86"/>
      <c r="C109" s="48"/>
      <c r="D109" s="48"/>
      <c r="E109" s="48"/>
      <c r="F109" s="48"/>
      <c r="G109" s="48"/>
      <c r="H109" s="48"/>
      <c r="I109" s="129"/>
      <c r="J109" s="123"/>
    </row>
    <row r="110" spans="1:10" ht="15" customHeight="1">
      <c r="A110" s="45" t="s">
        <v>44</v>
      </c>
      <c r="B110" s="86"/>
      <c r="C110" s="48"/>
      <c r="D110" s="48"/>
      <c r="E110" s="48"/>
      <c r="F110" s="48"/>
      <c r="G110" s="48"/>
      <c r="H110" s="48"/>
      <c r="I110" s="129"/>
      <c r="J110" s="123"/>
    </row>
    <row r="111" spans="1:10" ht="15" customHeight="1">
      <c r="A111" s="64" t="s">
        <v>132</v>
      </c>
      <c r="B111" s="48">
        <v>25000</v>
      </c>
      <c r="C111" s="48">
        <v>9000</v>
      </c>
      <c r="D111" s="48"/>
      <c r="E111" s="48">
        <v>102000</v>
      </c>
      <c r="F111" s="48">
        <v>3650</v>
      </c>
      <c r="G111" s="86"/>
      <c r="H111" s="107">
        <f>SUM(B111:G111)</f>
        <v>139650</v>
      </c>
      <c r="I111" s="129">
        <v>218750</v>
      </c>
      <c r="J111" s="127">
        <f>(H111-I111)/I111</f>
        <v>-0.3616</v>
      </c>
    </row>
    <row r="112" spans="1:10" ht="15" customHeight="1">
      <c r="A112" s="64" t="s">
        <v>171</v>
      </c>
      <c r="B112" s="53">
        <v>12.5</v>
      </c>
      <c r="C112" s="48">
        <v>9</v>
      </c>
      <c r="D112" s="48"/>
      <c r="E112" s="48">
        <v>85</v>
      </c>
      <c r="F112" s="48">
        <v>2</v>
      </c>
      <c r="G112" s="86"/>
      <c r="H112" s="107">
        <f>SUM(B112:G112)</f>
        <v>108.5</v>
      </c>
      <c r="I112" s="129">
        <v>241.5</v>
      </c>
      <c r="J112" s="127">
        <f>(H112-I112)/I112</f>
        <v>-0.5507246376811594</v>
      </c>
    </row>
    <row r="113" spans="1:10" ht="15" customHeight="1">
      <c r="A113" s="64" t="s">
        <v>133</v>
      </c>
      <c r="B113" s="48">
        <f>B111/B112</f>
        <v>2000</v>
      </c>
      <c r="C113" s="48">
        <f>C111/C112</f>
        <v>1000</v>
      </c>
      <c r="D113" s="48"/>
      <c r="E113" s="48">
        <f>E111/E112</f>
        <v>1200</v>
      </c>
      <c r="F113" s="48">
        <f>F111/F112</f>
        <v>1825</v>
      </c>
      <c r="G113" s="86"/>
      <c r="H113" s="86">
        <f>H111/H112</f>
        <v>1287.0967741935483</v>
      </c>
      <c r="I113" s="129">
        <v>906</v>
      </c>
      <c r="J113" s="127">
        <f>(H113-I113)/I113</f>
        <v>0.4206366161076692</v>
      </c>
    </row>
    <row r="114" spans="1:10" ht="15" customHeight="1">
      <c r="A114" s="64"/>
      <c r="B114" s="48"/>
      <c r="C114" s="48"/>
      <c r="D114" s="48"/>
      <c r="E114" s="48"/>
      <c r="F114" s="48"/>
      <c r="G114" s="48"/>
      <c r="H114" s="51"/>
      <c r="I114" s="130"/>
      <c r="J114" s="123"/>
    </row>
    <row r="115" spans="1:10" ht="15" customHeight="1">
      <c r="A115" s="81" t="s">
        <v>9</v>
      </c>
      <c r="B115" s="48"/>
      <c r="C115" s="46"/>
      <c r="D115" s="46"/>
      <c r="E115" s="48"/>
      <c r="F115" s="50"/>
      <c r="G115" s="48"/>
      <c r="H115" s="48"/>
      <c r="I115" s="131"/>
      <c r="J115" s="123"/>
    </row>
    <row r="116" spans="1:10" ht="15" customHeight="1">
      <c r="A116" s="64" t="s">
        <v>135</v>
      </c>
      <c r="B116" s="86"/>
      <c r="C116" s="48">
        <v>120000</v>
      </c>
      <c r="D116" s="48"/>
      <c r="E116" s="86">
        <v>7977700</v>
      </c>
      <c r="F116" s="67"/>
      <c r="G116" s="86"/>
      <c r="H116" s="107">
        <f>SUM(B116:G116)</f>
        <v>8097700</v>
      </c>
      <c r="I116" s="131">
        <v>6761700</v>
      </c>
      <c r="J116" s="127">
        <f>(H116-I116)/I116</f>
        <v>0.19758344794948016</v>
      </c>
    </row>
    <row r="117" spans="1:10" ht="15" customHeight="1">
      <c r="A117" s="64" t="s">
        <v>170</v>
      </c>
      <c r="B117" s="86"/>
      <c r="C117" s="48">
        <v>200</v>
      </c>
      <c r="D117" s="48"/>
      <c r="E117" s="86">
        <v>6445</v>
      </c>
      <c r="F117" s="48"/>
      <c r="G117" s="86"/>
      <c r="H117" s="107">
        <f>SUM(B117:G117)</f>
        <v>6645</v>
      </c>
      <c r="I117" s="131">
        <v>6842</v>
      </c>
      <c r="J117" s="127">
        <f>(H117-I117)/I117</f>
        <v>-0.028792750657702426</v>
      </c>
    </row>
    <row r="118" spans="1:10" ht="15" customHeight="1">
      <c r="A118" s="64" t="s">
        <v>133</v>
      </c>
      <c r="B118" s="86"/>
      <c r="C118" s="48">
        <f>C116/C117</f>
        <v>600</v>
      </c>
      <c r="D118" s="48"/>
      <c r="E118" s="86">
        <f>E116/E117</f>
        <v>1237.8122575640032</v>
      </c>
      <c r="F118" s="48"/>
      <c r="G118" s="86"/>
      <c r="H118" s="86">
        <f>H116/H117</f>
        <v>1218.6155003762228</v>
      </c>
      <c r="I118" s="130">
        <v>988</v>
      </c>
      <c r="J118" s="127">
        <f>(H118-I118)/I118</f>
        <v>0.23341649835650083</v>
      </c>
    </row>
    <row r="119" spans="1:10" ht="15" customHeight="1">
      <c r="A119" s="29"/>
      <c r="B119" s="48"/>
      <c r="C119" s="48"/>
      <c r="D119" s="48"/>
      <c r="E119" s="48"/>
      <c r="F119" s="48"/>
      <c r="G119" s="48"/>
      <c r="H119" s="48"/>
      <c r="I119" s="131"/>
      <c r="J119" s="123"/>
    </row>
    <row r="120" spans="1:10" ht="15" customHeight="1">
      <c r="A120" s="81" t="s">
        <v>215</v>
      </c>
      <c r="B120" s="48"/>
      <c r="C120" s="48"/>
      <c r="D120" s="48"/>
      <c r="E120" s="48"/>
      <c r="F120" s="48"/>
      <c r="G120" s="48"/>
      <c r="H120" s="48"/>
      <c r="I120" s="131"/>
      <c r="J120" s="123"/>
    </row>
    <row r="121" spans="1:10" ht="15" customHeight="1">
      <c r="A121" s="64" t="s">
        <v>135</v>
      </c>
      <c r="B121" s="48">
        <v>327500</v>
      </c>
      <c r="C121" s="48">
        <v>102200</v>
      </c>
      <c r="D121" s="48"/>
      <c r="E121" s="48"/>
      <c r="F121" s="48"/>
      <c r="G121" s="48"/>
      <c r="H121" s="107">
        <f>SUM(B121:G121)</f>
        <v>429700</v>
      </c>
      <c r="I121" s="131">
        <v>725000</v>
      </c>
      <c r="J121" s="127">
        <f>(H121-I121)/I121</f>
        <v>-0.4073103448275862</v>
      </c>
    </row>
    <row r="122" spans="1:10" ht="15" customHeight="1">
      <c r="A122" s="64" t="s">
        <v>170</v>
      </c>
      <c r="B122" s="48">
        <v>717</v>
      </c>
      <c r="C122" s="48">
        <v>146</v>
      </c>
      <c r="D122" s="48"/>
      <c r="E122" s="48"/>
      <c r="F122" s="48"/>
      <c r="G122" s="48"/>
      <c r="H122" s="107">
        <f>SUM(B122:G122)</f>
        <v>863</v>
      </c>
      <c r="I122" s="131">
        <v>711</v>
      </c>
      <c r="J122" s="127">
        <f>(H122-I122)/I122</f>
        <v>0.21378340365682139</v>
      </c>
    </row>
    <row r="123" spans="1:10" ht="15" customHeight="1">
      <c r="A123" s="64" t="s">
        <v>133</v>
      </c>
      <c r="B123" s="48">
        <f>B121/B122</f>
        <v>456.7642956764296</v>
      </c>
      <c r="C123" s="48">
        <f>C121/C122</f>
        <v>700</v>
      </c>
      <c r="D123" s="48"/>
      <c r="E123" s="48"/>
      <c r="F123" s="48"/>
      <c r="G123" s="48"/>
      <c r="H123" s="48">
        <f>H121/H122</f>
        <v>497.91425260718427</v>
      </c>
      <c r="I123" s="131">
        <v>1020</v>
      </c>
      <c r="J123" s="127">
        <f>(H123-I123)/I123</f>
        <v>-0.5118487719537409</v>
      </c>
    </row>
    <row r="124" spans="1:10" ht="15" customHeight="1">
      <c r="A124" s="29"/>
      <c r="B124" s="48"/>
      <c r="C124" s="48"/>
      <c r="D124" s="48"/>
      <c r="E124" s="48"/>
      <c r="F124" s="48"/>
      <c r="G124" s="48"/>
      <c r="H124" s="48"/>
      <c r="I124" s="131"/>
      <c r="J124" s="123"/>
    </row>
    <row r="125" spans="1:10" ht="15" customHeight="1">
      <c r="A125" s="81" t="s">
        <v>106</v>
      </c>
      <c r="B125" s="48"/>
      <c r="C125" s="48"/>
      <c r="D125" s="48"/>
      <c r="E125" s="48"/>
      <c r="F125" s="48"/>
      <c r="G125" s="48"/>
      <c r="H125" s="48"/>
      <c r="I125" s="131"/>
      <c r="J125" s="123"/>
    </row>
    <row r="126" spans="1:10" ht="15" customHeight="1">
      <c r="A126" s="62" t="s">
        <v>82</v>
      </c>
      <c r="B126" s="48">
        <v>38200</v>
      </c>
      <c r="C126" s="48">
        <v>60000</v>
      </c>
      <c r="D126" s="48"/>
      <c r="E126" s="86">
        <v>1095900</v>
      </c>
      <c r="F126" s="86"/>
      <c r="G126" s="86"/>
      <c r="H126" s="107">
        <f>SUM(B126:G126)</f>
        <v>1194100</v>
      </c>
      <c r="I126" s="131">
        <v>351000</v>
      </c>
      <c r="J126" s="127">
        <f>(H126-I126)/I126</f>
        <v>2.401994301994302</v>
      </c>
    </row>
    <row r="127" spans="1:10" ht="15" customHeight="1">
      <c r="A127" s="64" t="s">
        <v>170</v>
      </c>
      <c r="B127" s="48">
        <v>131</v>
      </c>
      <c r="C127" s="48">
        <v>150</v>
      </c>
      <c r="D127" s="48"/>
      <c r="E127" s="86">
        <v>990</v>
      </c>
      <c r="F127" s="102"/>
      <c r="G127" s="86"/>
      <c r="H127" s="107">
        <f>SUM(B127:G127)</f>
        <v>1271</v>
      </c>
      <c r="I127" s="131">
        <v>394</v>
      </c>
      <c r="J127" s="127">
        <f>(H127-I127)/I127</f>
        <v>2.2258883248730963</v>
      </c>
    </row>
    <row r="128" spans="1:10" ht="15" customHeight="1">
      <c r="A128" s="29"/>
      <c r="B128" s="48"/>
      <c r="C128" s="48"/>
      <c r="D128" s="48"/>
      <c r="E128" s="48"/>
      <c r="F128" s="48"/>
      <c r="G128" s="48"/>
      <c r="H128" s="48"/>
      <c r="I128" s="131"/>
      <c r="J128" s="123"/>
    </row>
    <row r="129" spans="1:10" ht="15" customHeight="1">
      <c r="A129" s="66" t="s">
        <v>178</v>
      </c>
      <c r="B129" s="46"/>
      <c r="C129" s="46"/>
      <c r="D129" s="46"/>
      <c r="E129" s="46"/>
      <c r="F129" s="46"/>
      <c r="G129" s="46"/>
      <c r="H129" s="46"/>
      <c r="I129" s="129"/>
      <c r="J129" s="123"/>
    </row>
    <row r="130" spans="2:10" ht="15" customHeight="1">
      <c r="B130" s="51"/>
      <c r="C130" s="51"/>
      <c r="D130" s="51"/>
      <c r="E130" s="51"/>
      <c r="F130" s="51"/>
      <c r="G130" s="51"/>
      <c r="H130" s="51"/>
      <c r="I130" s="129"/>
      <c r="J130" s="123"/>
    </row>
    <row r="131" spans="1:10" ht="15" customHeight="1">
      <c r="A131" s="82" t="s">
        <v>17</v>
      </c>
      <c r="B131" s="52"/>
      <c r="C131" s="52"/>
      <c r="D131" s="52"/>
      <c r="E131" s="52"/>
      <c r="F131" s="52"/>
      <c r="G131" s="52"/>
      <c r="H131" s="52"/>
      <c r="I131" s="129"/>
      <c r="J131" s="123"/>
    </row>
    <row r="132" spans="1:10" ht="15" customHeight="1">
      <c r="A132" s="64" t="s">
        <v>18</v>
      </c>
      <c r="B132" s="48">
        <v>409169</v>
      </c>
      <c r="C132" s="48">
        <v>508559</v>
      </c>
      <c r="D132" s="48"/>
      <c r="E132" s="48"/>
      <c r="F132" s="48"/>
      <c r="G132" s="48"/>
      <c r="H132" s="107">
        <f>SUM(B132:G132)</f>
        <v>917728</v>
      </c>
      <c r="I132" s="129">
        <v>980114.17</v>
      </c>
      <c r="J132" s="127">
        <f>(H132-I132)/I132</f>
        <v>-0.0636519416916501</v>
      </c>
    </row>
    <row r="133" spans="1:10" ht="15" customHeight="1">
      <c r="A133" s="64" t="s">
        <v>19</v>
      </c>
      <c r="B133" s="48"/>
      <c r="C133" s="48">
        <v>92338</v>
      </c>
      <c r="D133" s="48"/>
      <c r="E133" s="48"/>
      <c r="F133" s="48"/>
      <c r="G133" s="48"/>
      <c r="H133" s="107">
        <f>SUM(B133:G133)</f>
        <v>92338</v>
      </c>
      <c r="I133" s="129">
        <v>78305.16</v>
      </c>
      <c r="J133" s="127">
        <f>(H133-I133)/I133</f>
        <v>0.17920709184426667</v>
      </c>
    </row>
    <row r="134" spans="1:10" ht="15" customHeight="1">
      <c r="A134" s="64" t="s">
        <v>68</v>
      </c>
      <c r="B134" s="48">
        <v>409169</v>
      </c>
      <c r="C134" s="48">
        <v>508559</v>
      </c>
      <c r="D134" s="48"/>
      <c r="E134" s="48"/>
      <c r="F134" s="48"/>
      <c r="G134" s="48"/>
      <c r="H134" s="107">
        <f>SUM(B134:G134)</f>
        <v>917728</v>
      </c>
      <c r="I134" s="129">
        <v>980114.17</v>
      </c>
      <c r="J134" s="127">
        <f>(H134-I134)/I134</f>
        <v>-0.0636519416916501</v>
      </c>
    </row>
    <row r="135" spans="1:10" ht="15" customHeight="1">
      <c r="A135" s="64" t="s">
        <v>170</v>
      </c>
      <c r="B135" s="52"/>
      <c r="C135" s="52">
        <v>60000</v>
      </c>
      <c r="D135" s="52"/>
      <c r="E135" s="52"/>
      <c r="F135" s="52"/>
      <c r="G135" s="86"/>
      <c r="H135" s="86">
        <v>60000</v>
      </c>
      <c r="I135" s="129">
        <v>60000</v>
      </c>
      <c r="J135" s="127">
        <f>(H135-I135)/I135</f>
        <v>0</v>
      </c>
    </row>
    <row r="136" spans="1:10" ht="15" customHeight="1">
      <c r="A136" s="64" t="s">
        <v>26</v>
      </c>
      <c r="B136" s="48"/>
      <c r="C136" s="48"/>
      <c r="D136" s="48"/>
      <c r="E136" s="48"/>
      <c r="F136" s="48"/>
      <c r="G136" s="86"/>
      <c r="H136" s="86"/>
      <c r="I136" s="129"/>
      <c r="J136" s="123"/>
    </row>
    <row r="137" spans="1:10" ht="15" customHeight="1">
      <c r="A137" s="64" t="s">
        <v>21</v>
      </c>
      <c r="B137" s="48"/>
      <c r="C137" s="48"/>
      <c r="D137" s="48"/>
      <c r="E137" s="48"/>
      <c r="F137" s="48"/>
      <c r="G137" s="86"/>
      <c r="H137" s="86"/>
      <c r="I137" s="129"/>
      <c r="J137" s="123"/>
    </row>
    <row r="138" spans="1:10" ht="15" customHeight="1">
      <c r="A138" s="64" t="s">
        <v>22</v>
      </c>
      <c r="B138" s="48"/>
      <c r="C138" s="48">
        <v>28188</v>
      </c>
      <c r="D138" s="48"/>
      <c r="E138" s="48"/>
      <c r="F138" s="48"/>
      <c r="G138" s="48"/>
      <c r="H138" s="51">
        <v>28188</v>
      </c>
      <c r="I138" s="129">
        <v>40033</v>
      </c>
      <c r="J138" s="127">
        <f>(H138-I138)/I138</f>
        <v>-0.2958808982589364</v>
      </c>
    </row>
    <row r="139" spans="1:10" ht="15" customHeight="1">
      <c r="A139" s="64" t="s">
        <v>23</v>
      </c>
      <c r="B139" s="48"/>
      <c r="C139" s="48"/>
      <c r="D139" s="48"/>
      <c r="E139" s="48"/>
      <c r="F139" s="48"/>
      <c r="G139" s="48"/>
      <c r="H139" s="48"/>
      <c r="I139" s="129"/>
      <c r="J139" s="123"/>
    </row>
    <row r="140" spans="1:10" ht="15" customHeight="1">
      <c r="A140" s="64" t="s">
        <v>24</v>
      </c>
      <c r="B140" s="86"/>
      <c r="C140" s="48"/>
      <c r="D140" s="48"/>
      <c r="E140" s="48"/>
      <c r="F140" s="48"/>
      <c r="G140" s="48"/>
      <c r="H140" s="51"/>
      <c r="I140" s="129"/>
      <c r="J140" s="123"/>
    </row>
    <row r="141" spans="1:10" ht="15" customHeight="1">
      <c r="A141" s="64" t="s">
        <v>25</v>
      </c>
      <c r="B141" s="86"/>
      <c r="C141" s="48"/>
      <c r="D141" s="48"/>
      <c r="E141" s="86"/>
      <c r="F141" s="86"/>
      <c r="G141" s="48"/>
      <c r="H141" s="86"/>
      <c r="I141" s="129"/>
      <c r="J141" s="123"/>
    </row>
    <row r="142" spans="2:10" ht="15" customHeight="1">
      <c r="B142" s="86"/>
      <c r="C142" s="48"/>
      <c r="D142" s="48"/>
      <c r="E142" s="86"/>
      <c r="F142" s="86"/>
      <c r="G142" s="48"/>
      <c r="H142" s="86"/>
      <c r="I142" s="129"/>
      <c r="J142" s="123"/>
    </row>
    <row r="143" spans="1:10" ht="15" customHeight="1">
      <c r="A143" s="68" t="s">
        <v>111</v>
      </c>
      <c r="B143" s="86"/>
      <c r="C143" s="48"/>
      <c r="D143" s="48"/>
      <c r="E143" s="86"/>
      <c r="F143" s="86"/>
      <c r="G143" s="86"/>
      <c r="H143" s="86"/>
      <c r="I143" s="129"/>
      <c r="J143" s="123"/>
    </row>
    <row r="144" spans="1:10" ht="15" customHeight="1">
      <c r="A144" s="64" t="s">
        <v>132</v>
      </c>
      <c r="B144" s="86"/>
      <c r="C144" s="48">
        <v>100000</v>
      </c>
      <c r="D144" s="48"/>
      <c r="E144" s="48"/>
      <c r="F144" s="48"/>
      <c r="G144" s="48"/>
      <c r="H144" s="107">
        <f>SUM(B144:G144)</f>
        <v>100000</v>
      </c>
      <c r="I144" s="129">
        <v>200000</v>
      </c>
      <c r="J144" s="127">
        <f>(H144-I144)/I144</f>
        <v>-0.5</v>
      </c>
    </row>
    <row r="145" spans="1:10" ht="15" customHeight="1">
      <c r="A145" s="64" t="s">
        <v>170</v>
      </c>
      <c r="B145" s="86"/>
      <c r="C145" s="48">
        <v>100</v>
      </c>
      <c r="D145" s="48"/>
      <c r="E145" s="86"/>
      <c r="F145" s="86"/>
      <c r="G145" s="86"/>
      <c r="H145" s="107">
        <f>SUM(B145:G145)</f>
        <v>100</v>
      </c>
      <c r="I145" s="129">
        <v>200</v>
      </c>
      <c r="J145" s="127">
        <f>(H145-I145)/I145</f>
        <v>-0.5</v>
      </c>
    </row>
    <row r="146" spans="1:10" ht="15" customHeight="1">
      <c r="A146" s="64" t="s">
        <v>133</v>
      </c>
      <c r="B146" s="86"/>
      <c r="C146" s="48">
        <f>C144/C145</f>
        <v>1000</v>
      </c>
      <c r="D146" s="48"/>
      <c r="E146" s="86"/>
      <c r="F146" s="86"/>
      <c r="G146" s="86"/>
      <c r="H146" s="86"/>
      <c r="I146" s="129">
        <v>1000</v>
      </c>
      <c r="J146" s="123"/>
    </row>
    <row r="147" spans="2:10" ht="15" customHeight="1">
      <c r="B147" s="86"/>
      <c r="C147" s="48"/>
      <c r="D147" s="48"/>
      <c r="E147" s="86"/>
      <c r="F147" s="86"/>
      <c r="G147" s="86"/>
      <c r="H147" s="86"/>
      <c r="I147" s="130"/>
      <c r="J147" s="123"/>
    </row>
    <row r="148" spans="1:10" ht="15" customHeight="1">
      <c r="A148" s="64"/>
      <c r="B148" s="48"/>
      <c r="C148" s="48"/>
      <c r="D148" s="48"/>
      <c r="E148" s="48"/>
      <c r="F148" s="48"/>
      <c r="G148" s="48"/>
      <c r="H148" s="51"/>
      <c r="I148" s="130"/>
      <c r="J148" s="123"/>
    </row>
    <row r="149" spans="1:10" ht="15" customHeight="1">
      <c r="A149" s="64"/>
      <c r="B149" s="138"/>
      <c r="C149" s="139"/>
      <c r="D149" s="140"/>
      <c r="E149" s="107"/>
      <c r="F149" s="141"/>
      <c r="G149" s="139"/>
      <c r="H149" s="111" t="s">
        <v>213</v>
      </c>
      <c r="I149" s="132" t="s">
        <v>213</v>
      </c>
      <c r="J149" s="123"/>
    </row>
    <row r="150" spans="1:10" ht="15" customHeight="1">
      <c r="A150" s="24" t="s">
        <v>3</v>
      </c>
      <c r="B150" s="46" t="s">
        <v>207</v>
      </c>
      <c r="C150" s="46" t="s">
        <v>208</v>
      </c>
      <c r="D150" s="46" t="s">
        <v>209</v>
      </c>
      <c r="E150" s="110" t="s">
        <v>210</v>
      </c>
      <c r="F150" s="46" t="s">
        <v>211</v>
      </c>
      <c r="G150" s="46" t="s">
        <v>212</v>
      </c>
      <c r="H150" s="112">
        <v>2009</v>
      </c>
      <c r="I150" s="136">
        <v>2008</v>
      </c>
      <c r="J150" s="123"/>
    </row>
    <row r="151" spans="1:10" s="21" customFormat="1" ht="15" customHeight="1">
      <c r="A151" s="66" t="s">
        <v>179</v>
      </c>
      <c r="B151" s="46"/>
      <c r="C151" s="46"/>
      <c r="D151" s="46"/>
      <c r="E151" s="46"/>
      <c r="F151" s="46"/>
      <c r="G151" s="46"/>
      <c r="H151" s="46"/>
      <c r="I151" s="129"/>
      <c r="J151" s="124"/>
    </row>
    <row r="152" spans="1:10" s="21" customFormat="1" ht="15" customHeight="1">
      <c r="A152" s="45" t="s">
        <v>169</v>
      </c>
      <c r="B152" s="46"/>
      <c r="C152" s="46"/>
      <c r="D152" s="46"/>
      <c r="E152" s="46"/>
      <c r="F152" s="46"/>
      <c r="G152" s="46"/>
      <c r="H152" s="46"/>
      <c r="I152" s="129"/>
      <c r="J152" s="124"/>
    </row>
    <row r="153" spans="1:10" ht="15" customHeight="1">
      <c r="A153" s="45" t="s">
        <v>127</v>
      </c>
      <c r="B153" s="48"/>
      <c r="C153" s="51"/>
      <c r="D153" s="51"/>
      <c r="E153" s="48"/>
      <c r="F153" s="48">
        <v>4505631</v>
      </c>
      <c r="G153" s="48"/>
      <c r="H153" s="48">
        <v>4505631</v>
      </c>
      <c r="I153" s="129"/>
      <c r="J153" s="123"/>
    </row>
    <row r="154" spans="1:10" ht="15" customHeight="1">
      <c r="A154" s="64" t="s">
        <v>41</v>
      </c>
      <c r="B154" s="86"/>
      <c r="C154" s="86"/>
      <c r="D154" s="86"/>
      <c r="E154" s="52"/>
      <c r="F154" s="86">
        <v>3751697</v>
      </c>
      <c r="G154" s="52"/>
      <c r="H154" s="52">
        <f>F154</f>
        <v>3751697</v>
      </c>
      <c r="I154" s="129">
        <v>3750593</v>
      </c>
      <c r="J154" s="127">
        <f>(H154-I154)/I154</f>
        <v>0.0002943534529073136</v>
      </c>
    </row>
    <row r="155" spans="1:10" ht="15" customHeight="1">
      <c r="A155" s="64" t="s">
        <v>42</v>
      </c>
      <c r="B155" s="86"/>
      <c r="C155" s="86"/>
      <c r="D155" s="86"/>
      <c r="E155" s="53"/>
      <c r="F155" s="86"/>
      <c r="G155" s="48"/>
      <c r="H155" s="48"/>
      <c r="I155" s="129"/>
      <c r="J155" s="123"/>
    </row>
    <row r="156" spans="1:10" ht="15" customHeight="1">
      <c r="A156" s="64" t="s">
        <v>70</v>
      </c>
      <c r="B156" s="86"/>
      <c r="C156" s="86"/>
      <c r="D156" s="86"/>
      <c r="E156" s="48"/>
      <c r="F156" s="86"/>
      <c r="G156" s="48"/>
      <c r="H156" s="48"/>
      <c r="I156" s="129"/>
      <c r="J156" s="123"/>
    </row>
    <row r="157" spans="1:10" ht="15" customHeight="1">
      <c r="A157" s="64" t="s">
        <v>128</v>
      </c>
      <c r="B157" s="48"/>
      <c r="C157" s="48"/>
      <c r="D157" s="48"/>
      <c r="E157" s="48"/>
      <c r="F157" s="51"/>
      <c r="G157" s="48"/>
      <c r="H157" s="51"/>
      <c r="I157" s="129"/>
      <c r="J157" s="123"/>
    </row>
    <row r="158" spans="1:10" ht="15" customHeight="1">
      <c r="A158" s="64" t="s">
        <v>155</v>
      </c>
      <c r="B158" s="86"/>
      <c r="C158" s="51"/>
      <c r="D158" s="51"/>
      <c r="E158" s="51"/>
      <c r="F158" s="51"/>
      <c r="G158" s="51"/>
      <c r="H158" s="51"/>
      <c r="I158" s="129"/>
      <c r="J158" s="123"/>
    </row>
    <row r="159" spans="1:10" ht="15" customHeight="1">
      <c r="A159" s="64" t="s">
        <v>171</v>
      </c>
      <c r="B159" s="86"/>
      <c r="C159" s="48"/>
      <c r="D159" s="48"/>
      <c r="E159" s="48"/>
      <c r="F159" s="48">
        <v>6524</v>
      </c>
      <c r="G159" s="48"/>
      <c r="H159" s="48">
        <v>6524.36</v>
      </c>
      <c r="I159" s="129">
        <v>6280.33</v>
      </c>
      <c r="J159" s="127">
        <f>(H159-I159)/I159</f>
        <v>0.03885623844606888</v>
      </c>
    </row>
    <row r="160" spans="1:10" ht="15" customHeight="1">
      <c r="A160" s="64" t="s">
        <v>90</v>
      </c>
      <c r="B160" s="86"/>
      <c r="C160" s="51"/>
      <c r="D160" s="51"/>
      <c r="E160" s="48"/>
      <c r="F160" s="48"/>
      <c r="G160" s="48"/>
      <c r="H160" s="48"/>
      <c r="I160" s="129"/>
      <c r="J160" s="123"/>
    </row>
    <row r="161" spans="1:10" ht="15" customHeight="1">
      <c r="A161" s="64"/>
      <c r="B161" s="48"/>
      <c r="C161" s="51"/>
      <c r="D161" s="51"/>
      <c r="E161" s="48"/>
      <c r="F161" s="48"/>
      <c r="G161" s="48"/>
      <c r="H161" s="48"/>
      <c r="I161" s="129"/>
      <c r="J161" s="123"/>
    </row>
    <row r="162" spans="1:10" ht="15" customHeight="1">
      <c r="A162" s="65" t="s">
        <v>142</v>
      </c>
      <c r="B162" s="86"/>
      <c r="C162" s="48"/>
      <c r="D162" s="48"/>
      <c r="E162" s="86"/>
      <c r="F162" s="86"/>
      <c r="G162" s="86"/>
      <c r="H162" s="86"/>
      <c r="I162" s="129"/>
      <c r="J162" s="123"/>
    </row>
    <row r="163" spans="1:10" ht="15" customHeight="1">
      <c r="A163" s="64" t="s">
        <v>121</v>
      </c>
      <c r="B163" s="86"/>
      <c r="C163" s="51"/>
      <c r="D163" s="51"/>
      <c r="E163" s="86"/>
      <c r="F163" s="86"/>
      <c r="G163" s="86"/>
      <c r="H163" s="86"/>
      <c r="I163" s="129"/>
      <c r="J163" s="123"/>
    </row>
    <row r="164" spans="2:11" ht="15" customHeight="1">
      <c r="B164" s="86"/>
      <c r="C164" s="51"/>
      <c r="D164" s="51"/>
      <c r="E164" s="86"/>
      <c r="F164" s="86"/>
      <c r="G164" s="86"/>
      <c r="H164" s="86"/>
      <c r="I164" s="129"/>
      <c r="J164" s="127"/>
      <c r="K164" s="127"/>
    </row>
    <row r="165" spans="1:11" ht="15" customHeight="1">
      <c r="A165" s="45" t="s">
        <v>46</v>
      </c>
      <c r="B165" s="48"/>
      <c r="C165" s="51"/>
      <c r="D165" s="51"/>
      <c r="E165" s="48"/>
      <c r="F165" s="48"/>
      <c r="G165" s="48"/>
      <c r="H165" s="48"/>
      <c r="I165" s="129"/>
      <c r="J165" s="127"/>
      <c r="K165" s="127"/>
    </row>
    <row r="166" spans="1:11" ht="15" customHeight="1">
      <c r="A166" s="64" t="s">
        <v>216</v>
      </c>
      <c r="B166" s="48">
        <v>55000</v>
      </c>
      <c r="C166" s="51">
        <v>28600</v>
      </c>
      <c r="D166" s="51">
        <v>12176</v>
      </c>
      <c r="E166" s="48">
        <v>35000</v>
      </c>
      <c r="F166" s="48">
        <v>324500</v>
      </c>
      <c r="G166" s="48">
        <v>14985</v>
      </c>
      <c r="H166" s="48">
        <f>SUM(B166:G166)</f>
        <v>470261</v>
      </c>
      <c r="I166" s="129">
        <v>358891</v>
      </c>
      <c r="J166" s="127">
        <f>(H166-I166)/I166</f>
        <v>0.3103170600544455</v>
      </c>
      <c r="K166" s="127"/>
    </row>
    <row r="167" spans="1:11" ht="15" customHeight="1">
      <c r="A167" s="64" t="s">
        <v>171</v>
      </c>
      <c r="B167" s="46">
        <v>46</v>
      </c>
      <c r="C167" s="46">
        <v>140</v>
      </c>
      <c r="D167" s="46">
        <v>68</v>
      </c>
      <c r="E167" s="46">
        <v>100</v>
      </c>
      <c r="F167" s="46">
        <v>41</v>
      </c>
      <c r="G167" s="46">
        <v>32</v>
      </c>
      <c r="H167" s="48">
        <f>SUM(B167:G167)</f>
        <v>427</v>
      </c>
      <c r="I167" s="129">
        <v>513</v>
      </c>
      <c r="J167" s="127">
        <f>(H167-I167)/I167</f>
        <v>-0.16764132553606237</v>
      </c>
      <c r="K167" s="127"/>
    </row>
    <row r="168" spans="1:11" ht="15" customHeight="1">
      <c r="A168" s="64" t="s">
        <v>47</v>
      </c>
      <c r="B168" s="48">
        <f aca="true" t="shared" si="8" ref="B168:H168">B166/B167</f>
        <v>1195.6521739130435</v>
      </c>
      <c r="C168" s="48">
        <f t="shared" si="8"/>
        <v>204.28571428571428</v>
      </c>
      <c r="D168" s="48">
        <f t="shared" si="8"/>
        <v>179.05882352941177</v>
      </c>
      <c r="E168" s="48">
        <f t="shared" si="8"/>
        <v>350</v>
      </c>
      <c r="F168" s="48">
        <f t="shared" si="8"/>
        <v>7914.634146341464</v>
      </c>
      <c r="G168" s="48">
        <f t="shared" si="8"/>
        <v>468.28125</v>
      </c>
      <c r="H168" s="48">
        <f t="shared" si="8"/>
        <v>1101.3138173302107</v>
      </c>
      <c r="I168" s="129">
        <v>700</v>
      </c>
      <c r="J168" s="127">
        <f>(H168-I168)/I168</f>
        <v>0.5733054533288724</v>
      </c>
      <c r="K168" s="127"/>
    </row>
    <row r="169" spans="2:10" ht="15" customHeight="1">
      <c r="B169" s="48"/>
      <c r="C169" s="48"/>
      <c r="D169" s="48"/>
      <c r="E169" s="48"/>
      <c r="F169" s="48"/>
      <c r="G169" s="48"/>
      <c r="H169" s="48"/>
      <c r="I169" s="129"/>
      <c r="J169" s="123"/>
    </row>
    <row r="170" spans="1:10" ht="15" customHeight="1">
      <c r="A170" s="96" t="s">
        <v>119</v>
      </c>
      <c r="B170" s="48"/>
      <c r="C170" s="48"/>
      <c r="D170" s="48"/>
      <c r="E170" s="48"/>
      <c r="F170" s="48"/>
      <c r="G170" s="48"/>
      <c r="H170" s="48"/>
      <c r="I170" s="129"/>
      <c r="J170" s="123"/>
    </row>
    <row r="171" spans="1:10" ht="15" customHeight="1">
      <c r="A171" s="64" t="s">
        <v>105</v>
      </c>
      <c r="B171" s="48">
        <v>11000</v>
      </c>
      <c r="C171" s="48"/>
      <c r="D171" s="48">
        <v>400</v>
      </c>
      <c r="E171" s="48">
        <v>2200</v>
      </c>
      <c r="F171" s="48"/>
      <c r="G171" s="48"/>
      <c r="H171" s="48">
        <f>SUM(B171:G171)</f>
        <v>13600</v>
      </c>
      <c r="I171" s="129">
        <v>6775</v>
      </c>
      <c r="J171" s="127">
        <f>(H171-I171)/I171</f>
        <v>1.007380073800738</v>
      </c>
    </row>
    <row r="172" spans="1:10" ht="15" customHeight="1">
      <c r="A172" s="64" t="s">
        <v>171</v>
      </c>
      <c r="B172" s="48">
        <v>5</v>
      </c>
      <c r="C172" s="51"/>
      <c r="D172" s="51">
        <v>3</v>
      </c>
      <c r="E172" s="46">
        <v>11</v>
      </c>
      <c r="F172" s="48"/>
      <c r="G172" s="46"/>
      <c r="H172" s="48">
        <f>SUM(B172:G172)</f>
        <v>19</v>
      </c>
      <c r="I172" s="129">
        <v>39.5</v>
      </c>
      <c r="J172" s="127">
        <f>(H172-I172)/I172</f>
        <v>-0.5189873417721519</v>
      </c>
    </row>
    <row r="173" spans="1:10" ht="15" customHeight="1">
      <c r="A173" s="64" t="s">
        <v>134</v>
      </c>
      <c r="B173" s="48">
        <f>B171/B172</f>
        <v>2200</v>
      </c>
      <c r="C173" s="48"/>
      <c r="D173" s="48">
        <f>D171/D172</f>
        <v>133.33333333333334</v>
      </c>
      <c r="E173" s="48">
        <f>E171/E172</f>
        <v>200</v>
      </c>
      <c r="F173" s="48"/>
      <c r="G173" s="48"/>
      <c r="H173" s="48">
        <f>H171/H172</f>
        <v>715.7894736842105</v>
      </c>
      <c r="I173" s="129">
        <v>172</v>
      </c>
      <c r="J173" s="127">
        <f>(H173-I173)/I173</f>
        <v>3.1615667074663403</v>
      </c>
    </row>
    <row r="174" spans="2:10" ht="15" customHeight="1">
      <c r="B174" s="48"/>
      <c r="C174" s="48"/>
      <c r="D174" s="48"/>
      <c r="E174" s="48"/>
      <c r="F174" s="48"/>
      <c r="G174" s="48"/>
      <c r="H174" s="53"/>
      <c r="I174" s="129"/>
      <c r="J174" s="123"/>
    </row>
    <row r="175" spans="1:10" ht="15" customHeight="1">
      <c r="A175" s="96" t="s">
        <v>180</v>
      </c>
      <c r="B175" s="48"/>
      <c r="C175" s="48"/>
      <c r="D175" s="48"/>
      <c r="E175" s="48"/>
      <c r="F175" s="48"/>
      <c r="G175" s="48"/>
      <c r="H175" s="48"/>
      <c r="I175" s="129"/>
      <c r="J175" s="123"/>
    </row>
    <row r="176" spans="1:10" ht="15" customHeight="1">
      <c r="A176" s="64" t="s">
        <v>105</v>
      </c>
      <c r="B176" s="48"/>
      <c r="C176" s="48"/>
      <c r="D176" s="48"/>
      <c r="E176" s="48"/>
      <c r="F176" s="48"/>
      <c r="G176" s="48"/>
      <c r="H176" s="48"/>
      <c r="I176" s="129"/>
      <c r="J176" s="123"/>
    </row>
    <row r="177" spans="1:10" ht="15" customHeight="1">
      <c r="A177" s="64" t="s">
        <v>171</v>
      </c>
      <c r="B177" s="59"/>
      <c r="C177" s="59"/>
      <c r="D177" s="59"/>
      <c r="E177" s="59"/>
      <c r="F177" s="59"/>
      <c r="G177" s="59"/>
      <c r="H177" s="59"/>
      <c r="I177" s="129"/>
      <c r="J177" s="123"/>
    </row>
    <row r="178" spans="1:10" ht="15" customHeight="1">
      <c r="A178" s="64" t="s">
        <v>134</v>
      </c>
      <c r="B178" s="51"/>
      <c r="C178" s="51"/>
      <c r="D178" s="51"/>
      <c r="E178" s="51"/>
      <c r="F178" s="51"/>
      <c r="G178" s="51"/>
      <c r="H178" s="51"/>
      <c r="I178" s="129"/>
      <c r="J178" s="123"/>
    </row>
    <row r="179" spans="2:10" ht="15" customHeight="1">
      <c r="B179" s="59"/>
      <c r="C179" s="59"/>
      <c r="D179" s="59"/>
      <c r="E179" s="59"/>
      <c r="F179" s="59"/>
      <c r="G179" s="59"/>
      <c r="H179" s="59"/>
      <c r="I179" s="129"/>
      <c r="J179" s="123"/>
    </row>
    <row r="180" spans="1:10" ht="15" customHeight="1">
      <c r="A180" s="66" t="s">
        <v>181</v>
      </c>
      <c r="B180" s="59"/>
      <c r="C180" s="60"/>
      <c r="D180" s="60"/>
      <c r="E180" s="59"/>
      <c r="F180" s="59"/>
      <c r="G180" s="59"/>
      <c r="H180" s="59"/>
      <c r="I180" s="129"/>
      <c r="J180" s="123"/>
    </row>
    <row r="181" spans="1:10" ht="15" customHeight="1">
      <c r="A181" s="64"/>
      <c r="B181" s="48"/>
      <c r="C181" s="48"/>
      <c r="D181" s="48"/>
      <c r="E181" s="48"/>
      <c r="F181" s="48"/>
      <c r="G181" s="48"/>
      <c r="H181" s="48"/>
      <c r="I181" s="129"/>
      <c r="J181" s="123"/>
    </row>
    <row r="182" spans="1:10" s="30" customFormat="1" ht="15" customHeight="1">
      <c r="A182" s="83" t="s">
        <v>32</v>
      </c>
      <c r="B182" s="74"/>
      <c r="C182" s="74"/>
      <c r="D182" s="74"/>
      <c r="E182" s="48"/>
      <c r="F182" s="54"/>
      <c r="G182" s="48"/>
      <c r="H182" s="48"/>
      <c r="I182" s="133"/>
      <c r="J182" s="125"/>
    </row>
    <row r="183" spans="1:10" ht="15" customHeight="1">
      <c r="A183" s="64" t="s">
        <v>132</v>
      </c>
      <c r="B183" s="51">
        <v>200000</v>
      </c>
      <c r="C183" s="51">
        <v>783150</v>
      </c>
      <c r="D183" s="51"/>
      <c r="E183" s="48">
        <v>1364000</v>
      </c>
      <c r="F183" s="48"/>
      <c r="G183" s="48"/>
      <c r="H183" s="48">
        <f>SUM(B183:G183)</f>
        <v>2347150</v>
      </c>
      <c r="I183" s="131">
        <v>1906500</v>
      </c>
      <c r="J183" s="127">
        <f>(H183-I183)/I183</f>
        <v>0.23113034356150014</v>
      </c>
    </row>
    <row r="184" spans="1:10" ht="15" customHeight="1">
      <c r="A184" s="64" t="s">
        <v>170</v>
      </c>
      <c r="B184" s="79">
        <v>20</v>
      </c>
      <c r="C184" s="78">
        <v>50.7</v>
      </c>
      <c r="D184" s="78"/>
      <c r="E184" s="46">
        <v>124</v>
      </c>
      <c r="F184" s="48"/>
      <c r="G184" s="46"/>
      <c r="H184" s="48">
        <f>SUM(B184:G184)</f>
        <v>194.7</v>
      </c>
      <c r="I184" s="131">
        <v>165</v>
      </c>
      <c r="J184" s="127">
        <f>(H184-I184)/I184</f>
        <v>0.17999999999999994</v>
      </c>
    </row>
    <row r="185" spans="1:10" ht="15" customHeight="1">
      <c r="A185" s="64" t="s">
        <v>133</v>
      </c>
      <c r="B185" s="67">
        <f>B183/B184</f>
        <v>10000</v>
      </c>
      <c r="C185" s="67">
        <f>C183/C184</f>
        <v>15446.745562130176</v>
      </c>
      <c r="D185" s="67"/>
      <c r="E185" s="48">
        <f>E183/E184</f>
        <v>11000</v>
      </c>
      <c r="F185" s="48"/>
      <c r="G185" s="48"/>
      <c r="H185" s="48">
        <f>H183/H184</f>
        <v>12055.213148433488</v>
      </c>
      <c r="I185" s="131">
        <v>11555</v>
      </c>
      <c r="J185" s="127">
        <f>(H185-I185)/I185</f>
        <v>0.04328975754508765</v>
      </c>
    </row>
    <row r="186" spans="2:10" ht="15" customHeight="1">
      <c r="B186" s="47"/>
      <c r="C186" s="48"/>
      <c r="D186" s="48"/>
      <c r="E186" s="48"/>
      <c r="F186" s="48"/>
      <c r="G186" s="48"/>
      <c r="H186" s="48"/>
      <c r="I186" s="131"/>
      <c r="J186" s="123"/>
    </row>
    <row r="187" spans="1:10" ht="15" customHeight="1">
      <c r="A187" s="83" t="s">
        <v>35</v>
      </c>
      <c r="B187" s="48"/>
      <c r="C187" s="48"/>
      <c r="D187" s="48"/>
      <c r="E187" s="48"/>
      <c r="F187" s="48"/>
      <c r="G187" s="48"/>
      <c r="H187" s="48"/>
      <c r="I187" s="130"/>
      <c r="J187" s="123"/>
    </row>
    <row r="188" spans="1:10" ht="15" customHeight="1">
      <c r="A188" s="64" t="s">
        <v>132</v>
      </c>
      <c r="B188" s="48"/>
      <c r="C188" s="48">
        <v>15000</v>
      </c>
      <c r="D188" s="48">
        <v>51000</v>
      </c>
      <c r="E188" s="48">
        <v>35600</v>
      </c>
      <c r="F188" s="48">
        <v>272000</v>
      </c>
      <c r="G188" s="48">
        <v>350000</v>
      </c>
      <c r="H188" s="48">
        <f>SUM(B188:G188)</f>
        <v>723600</v>
      </c>
      <c r="I188" s="131">
        <v>669750</v>
      </c>
      <c r="J188" s="127">
        <f>(H188-I188)/I188</f>
        <v>0.08040313549832027</v>
      </c>
    </row>
    <row r="189" spans="1:10" ht="15" customHeight="1">
      <c r="A189" s="64" t="s">
        <v>170</v>
      </c>
      <c r="B189" s="48"/>
      <c r="C189" s="73">
        <v>1.5</v>
      </c>
      <c r="D189" s="73">
        <v>7</v>
      </c>
      <c r="E189" s="48">
        <v>4</v>
      </c>
      <c r="F189" s="48">
        <v>14</v>
      </c>
      <c r="G189" s="48">
        <v>35</v>
      </c>
      <c r="H189" s="48">
        <f>SUM(B189:G189)</f>
        <v>61.5</v>
      </c>
      <c r="I189" s="131">
        <v>56</v>
      </c>
      <c r="J189" s="127">
        <f>(H189-I189)/I189</f>
        <v>0.09821428571428571</v>
      </c>
    </row>
    <row r="190" spans="1:10" ht="15" customHeight="1">
      <c r="A190" s="64" t="s">
        <v>133</v>
      </c>
      <c r="B190" s="48"/>
      <c r="C190" s="48">
        <f aca="true" t="shared" si="9" ref="C190:H190">C188/C189</f>
        <v>10000</v>
      </c>
      <c r="D190" s="48">
        <f t="shared" si="9"/>
        <v>7285.714285714285</v>
      </c>
      <c r="E190" s="48">
        <f t="shared" si="9"/>
        <v>8900</v>
      </c>
      <c r="F190" s="48">
        <f t="shared" si="9"/>
        <v>19428.571428571428</v>
      </c>
      <c r="G190" s="48">
        <f t="shared" si="9"/>
        <v>10000</v>
      </c>
      <c r="H190" s="48">
        <f t="shared" si="9"/>
        <v>11765.853658536585</v>
      </c>
      <c r="I190" s="131">
        <v>11960</v>
      </c>
      <c r="J190" s="127">
        <f>(H190-I190)/I190</f>
        <v>-0.016232971694265425</v>
      </c>
    </row>
    <row r="191" spans="2:10" ht="15" customHeight="1">
      <c r="B191" s="48"/>
      <c r="C191" s="48"/>
      <c r="D191" s="48"/>
      <c r="E191" s="48"/>
      <c r="F191" s="48"/>
      <c r="G191" s="48"/>
      <c r="H191" s="48"/>
      <c r="I191" s="131"/>
      <c r="J191" s="123"/>
    </row>
    <row r="192" spans="1:10" ht="15" customHeight="1">
      <c r="A192" s="45" t="s">
        <v>99</v>
      </c>
      <c r="B192" s="48"/>
      <c r="C192" s="48"/>
      <c r="D192" s="48"/>
      <c r="E192" s="48"/>
      <c r="F192" s="48"/>
      <c r="G192" s="48"/>
      <c r="H192" s="48"/>
      <c r="I192" s="131"/>
      <c r="J192" s="123"/>
    </row>
    <row r="193" spans="1:10" ht="15" customHeight="1">
      <c r="A193" s="64" t="s">
        <v>132</v>
      </c>
      <c r="B193" s="48">
        <v>33500</v>
      </c>
      <c r="C193" s="48">
        <v>30000</v>
      </c>
      <c r="D193" s="48">
        <v>37500</v>
      </c>
      <c r="E193" s="48">
        <v>176500</v>
      </c>
      <c r="F193" s="48">
        <v>14250</v>
      </c>
      <c r="G193" s="48">
        <v>142500</v>
      </c>
      <c r="H193" s="48">
        <f>SUM(B193:G193)</f>
        <v>434250</v>
      </c>
      <c r="I193" s="131">
        <v>368600</v>
      </c>
      <c r="J193" s="127">
        <f>(H193-I193)/I193</f>
        <v>0.17810634834508954</v>
      </c>
    </row>
    <row r="194" spans="1:10" ht="15" customHeight="1">
      <c r="A194" s="64" t="s">
        <v>170</v>
      </c>
      <c r="B194" s="48">
        <v>10</v>
      </c>
      <c r="C194" s="48">
        <v>3</v>
      </c>
      <c r="D194" s="53">
        <v>5.5</v>
      </c>
      <c r="E194" s="48">
        <v>49</v>
      </c>
      <c r="F194" s="53">
        <v>2.6</v>
      </c>
      <c r="G194" s="48">
        <v>19</v>
      </c>
      <c r="H194" s="48">
        <f>SUM(B194:G194)</f>
        <v>89.1</v>
      </c>
      <c r="I194" s="131">
        <v>56.5</v>
      </c>
      <c r="J194" s="127">
        <f>(H194-I194)/I194</f>
        <v>0.5769911504424777</v>
      </c>
    </row>
    <row r="195" spans="1:10" ht="15" customHeight="1">
      <c r="A195" s="64" t="s">
        <v>133</v>
      </c>
      <c r="B195" s="48">
        <f aca="true" t="shared" si="10" ref="B195:H195">B193/B194</f>
        <v>3350</v>
      </c>
      <c r="C195" s="48">
        <f t="shared" si="10"/>
        <v>10000</v>
      </c>
      <c r="D195" s="48">
        <f t="shared" si="10"/>
        <v>6818.181818181818</v>
      </c>
      <c r="E195" s="48">
        <f t="shared" si="10"/>
        <v>3602.0408163265306</v>
      </c>
      <c r="F195" s="48">
        <f t="shared" si="10"/>
        <v>5480.7692307692305</v>
      </c>
      <c r="G195" s="48">
        <f t="shared" si="10"/>
        <v>7500</v>
      </c>
      <c r="H195" s="48">
        <f t="shared" si="10"/>
        <v>4873.737373737374</v>
      </c>
      <c r="I195" s="131">
        <v>6524</v>
      </c>
      <c r="J195" s="127">
        <f>(H195-I195)/I195</f>
        <v>-0.25295257913283664</v>
      </c>
    </row>
    <row r="196" spans="1:10" ht="15" customHeight="1">
      <c r="A196" s="64"/>
      <c r="B196" s="48"/>
      <c r="C196" s="48"/>
      <c r="D196" s="48"/>
      <c r="E196" s="48"/>
      <c r="F196" s="48"/>
      <c r="G196" s="48"/>
      <c r="H196" s="48"/>
      <c r="I196" s="131"/>
      <c r="J196" s="123"/>
    </row>
    <row r="197" spans="1:10" ht="15" customHeight="1">
      <c r="A197" s="45" t="s">
        <v>36</v>
      </c>
      <c r="B197" s="48"/>
      <c r="C197" s="48"/>
      <c r="D197" s="48"/>
      <c r="E197" s="48"/>
      <c r="F197" s="48"/>
      <c r="G197" s="48"/>
      <c r="H197" s="48"/>
      <c r="I197" s="131"/>
      <c r="J197" s="123"/>
    </row>
    <row r="198" spans="1:10" ht="15" customHeight="1">
      <c r="A198" s="64" t="s">
        <v>132</v>
      </c>
      <c r="B198" s="48"/>
      <c r="C198" s="48"/>
      <c r="D198" s="48">
        <v>30250</v>
      </c>
      <c r="E198" s="48">
        <v>33750</v>
      </c>
      <c r="F198" s="48">
        <v>7250</v>
      </c>
      <c r="G198" s="48"/>
      <c r="H198" s="48">
        <f>SUM(B198:G198)</f>
        <v>71250</v>
      </c>
      <c r="I198" s="131">
        <v>138650</v>
      </c>
      <c r="J198" s="127">
        <f>(H198-I198)/I198</f>
        <v>-0.4861161197259286</v>
      </c>
    </row>
    <row r="199" spans="1:10" ht="15" customHeight="1">
      <c r="A199" s="64" t="s">
        <v>170</v>
      </c>
      <c r="B199" s="48"/>
      <c r="C199" s="48"/>
      <c r="D199" s="48">
        <v>5</v>
      </c>
      <c r="E199" s="48">
        <v>5</v>
      </c>
      <c r="F199" s="53">
        <v>0.9</v>
      </c>
      <c r="G199" s="48"/>
      <c r="H199" s="48">
        <f>SUM(B199:G199)</f>
        <v>10.9</v>
      </c>
      <c r="I199" s="131">
        <v>16.5</v>
      </c>
      <c r="J199" s="127">
        <f>(H199-I199)/I199</f>
        <v>-0.33939393939393936</v>
      </c>
    </row>
    <row r="200" spans="1:10" ht="15" customHeight="1">
      <c r="A200" s="64" t="s">
        <v>133</v>
      </c>
      <c r="B200" s="48"/>
      <c r="C200" s="48"/>
      <c r="D200" s="48">
        <f>D198/D199</f>
        <v>6050</v>
      </c>
      <c r="E200" s="48">
        <f>E198/E199</f>
        <v>6750</v>
      </c>
      <c r="F200" s="48">
        <v>7733</v>
      </c>
      <c r="G200" s="48"/>
      <c r="H200" s="48">
        <f>H198/H199</f>
        <v>6536.697247706422</v>
      </c>
      <c r="I200" s="131">
        <v>8403</v>
      </c>
      <c r="J200" s="127">
        <f>(H200-I200)/I200</f>
        <v>-0.2220995778047814</v>
      </c>
    </row>
    <row r="201" spans="1:10" ht="15" customHeight="1">
      <c r="A201" s="64"/>
      <c r="B201" s="48"/>
      <c r="C201" s="48"/>
      <c r="D201" s="48"/>
      <c r="E201" s="48"/>
      <c r="F201" s="48"/>
      <c r="G201" s="48"/>
      <c r="H201" s="48"/>
      <c r="I201" s="131"/>
      <c r="J201" s="123"/>
    </row>
    <row r="202" spans="1:10" ht="15" customHeight="1">
      <c r="A202" s="45" t="s">
        <v>37</v>
      </c>
      <c r="B202" s="48"/>
      <c r="C202" s="48"/>
      <c r="D202" s="48"/>
      <c r="E202" s="48"/>
      <c r="F202" s="48"/>
      <c r="G202" s="48"/>
      <c r="H202" s="48"/>
      <c r="I202" s="131"/>
      <c r="J202" s="123"/>
    </row>
    <row r="203" spans="1:10" ht="15" customHeight="1">
      <c r="A203" s="64" t="s">
        <v>132</v>
      </c>
      <c r="B203" s="48"/>
      <c r="C203" s="48"/>
      <c r="D203" s="48"/>
      <c r="E203" s="48">
        <v>1750</v>
      </c>
      <c r="F203" s="48">
        <v>21200</v>
      </c>
      <c r="G203" s="48">
        <v>120795</v>
      </c>
      <c r="H203" s="48">
        <f>SUM(B203:G203)</f>
        <v>143745</v>
      </c>
      <c r="I203" s="131">
        <v>200050</v>
      </c>
      <c r="J203" s="127">
        <f>(H203-I203)/I203</f>
        <v>-0.2814546363409148</v>
      </c>
    </row>
    <row r="204" spans="1:10" ht="15" customHeight="1">
      <c r="A204" s="64" t="s">
        <v>170</v>
      </c>
      <c r="B204" s="48"/>
      <c r="C204" s="48"/>
      <c r="D204" s="48"/>
      <c r="E204" s="73">
        <v>0.25</v>
      </c>
      <c r="F204" s="53">
        <v>2.3</v>
      </c>
      <c r="G204" s="48">
        <v>13</v>
      </c>
      <c r="H204" s="73">
        <f>SUM(B204:G204)</f>
        <v>15.55</v>
      </c>
      <c r="I204" s="131">
        <v>22.3</v>
      </c>
      <c r="J204" s="127">
        <f>(H204-I204)/I204</f>
        <v>-0.30269058295964124</v>
      </c>
    </row>
    <row r="205" spans="1:10" ht="15" customHeight="1">
      <c r="A205" s="64" t="s">
        <v>133</v>
      </c>
      <c r="B205" s="48"/>
      <c r="C205" s="48"/>
      <c r="D205" s="48"/>
      <c r="E205" s="48">
        <f>E203/E204</f>
        <v>7000</v>
      </c>
      <c r="F205" s="48">
        <v>9138</v>
      </c>
      <c r="G205" s="48">
        <f>G203/G204</f>
        <v>9291.923076923076</v>
      </c>
      <c r="H205" s="48">
        <f>H203/H204</f>
        <v>9244.051446945337</v>
      </c>
      <c r="I205" s="131">
        <v>8971</v>
      </c>
      <c r="J205" s="127">
        <f>(H205-I205)/I205</f>
        <v>0.03043712484063509</v>
      </c>
    </row>
    <row r="206" spans="1:10" ht="15" customHeight="1">
      <c r="A206" s="64"/>
      <c r="B206" s="48"/>
      <c r="C206" s="48"/>
      <c r="D206" s="48"/>
      <c r="E206" s="48"/>
      <c r="F206" s="48"/>
      <c r="G206" s="48"/>
      <c r="H206" s="48"/>
      <c r="I206" s="131"/>
      <c r="J206" s="123"/>
    </row>
    <row r="207" spans="1:10" ht="15" customHeight="1">
      <c r="A207" s="45" t="s">
        <v>38</v>
      </c>
      <c r="B207" s="48"/>
      <c r="C207" s="48"/>
      <c r="D207" s="48"/>
      <c r="E207" s="48"/>
      <c r="F207" s="48"/>
      <c r="G207" s="48"/>
      <c r="H207" s="48"/>
      <c r="I207" s="131"/>
      <c r="J207" s="123"/>
    </row>
    <row r="208" spans="1:10" ht="15" customHeight="1">
      <c r="A208" s="64" t="s">
        <v>132</v>
      </c>
      <c r="B208" s="48"/>
      <c r="C208" s="48"/>
      <c r="D208" s="48"/>
      <c r="E208" s="48"/>
      <c r="F208" s="48">
        <v>8600</v>
      </c>
      <c r="G208" s="48">
        <v>197500</v>
      </c>
      <c r="H208" s="48">
        <f>G208+F208</f>
        <v>206100</v>
      </c>
      <c r="I208" s="131">
        <v>162300</v>
      </c>
      <c r="J208" s="127">
        <f>(H208-I208)/I208</f>
        <v>0.2698706099815157</v>
      </c>
    </row>
    <row r="209" spans="1:10" ht="15" customHeight="1">
      <c r="A209" s="64" t="s">
        <v>170</v>
      </c>
      <c r="B209" s="48"/>
      <c r="C209" s="48"/>
      <c r="D209" s="48"/>
      <c r="E209" s="48"/>
      <c r="F209" s="53">
        <v>1.2</v>
      </c>
      <c r="G209" s="48">
        <v>21</v>
      </c>
      <c r="H209" s="48">
        <f>G209+F209</f>
        <v>22.2</v>
      </c>
      <c r="I209" s="131">
        <v>21.6</v>
      </c>
      <c r="J209" s="127">
        <f>(H209-I209)/I209</f>
        <v>0.027777777777777676</v>
      </c>
    </row>
    <row r="210" spans="1:10" ht="15" customHeight="1">
      <c r="A210" s="64" t="s">
        <v>133</v>
      </c>
      <c r="B210" s="48"/>
      <c r="C210" s="48"/>
      <c r="D210" s="48"/>
      <c r="E210" s="48"/>
      <c r="F210" s="48">
        <v>6992</v>
      </c>
      <c r="G210" s="48">
        <f>G208/G209</f>
        <v>9404.761904761905</v>
      </c>
      <c r="H210" s="48">
        <f>H208/H209</f>
        <v>9283.783783783783</v>
      </c>
      <c r="I210" s="131">
        <v>7514</v>
      </c>
      <c r="J210" s="127">
        <f>(H210-I210)/I210</f>
        <v>0.23553151234812128</v>
      </c>
    </row>
    <row r="211" spans="1:10" ht="15" customHeight="1">
      <c r="A211" s="64"/>
      <c r="B211" s="48"/>
      <c r="C211" s="48"/>
      <c r="D211" s="48"/>
      <c r="E211" s="48"/>
      <c r="F211" s="48"/>
      <c r="G211" s="48"/>
      <c r="H211" s="48"/>
      <c r="I211" s="131"/>
      <c r="J211" s="123"/>
    </row>
    <row r="212" spans="1:10" ht="15" customHeight="1">
      <c r="A212" s="70" t="s">
        <v>120</v>
      </c>
      <c r="B212" s="48"/>
      <c r="C212" s="48"/>
      <c r="D212" s="48"/>
      <c r="E212" s="48"/>
      <c r="F212" s="48"/>
      <c r="G212" s="48"/>
      <c r="H212" s="48"/>
      <c r="I212" s="131"/>
      <c r="J212" s="123"/>
    </row>
    <row r="213" spans="1:10" ht="15" customHeight="1">
      <c r="A213" s="84" t="s">
        <v>132</v>
      </c>
      <c r="B213" s="48">
        <v>10000</v>
      </c>
      <c r="C213" s="48">
        <v>47000</v>
      </c>
      <c r="D213" s="48"/>
      <c r="E213" s="48">
        <v>147000</v>
      </c>
      <c r="F213" s="48"/>
      <c r="G213" s="48"/>
      <c r="H213" s="48">
        <f>SUM(B213:G213)</f>
        <v>204000</v>
      </c>
      <c r="I213" s="131">
        <v>276000</v>
      </c>
      <c r="J213" s="127">
        <f>(H213-I213)/I213</f>
        <v>-0.2608695652173913</v>
      </c>
    </row>
    <row r="214" spans="1:10" ht="15" customHeight="1">
      <c r="A214" s="64" t="s">
        <v>170</v>
      </c>
      <c r="B214" s="48">
        <v>10</v>
      </c>
      <c r="C214" s="48">
        <v>5</v>
      </c>
      <c r="D214" s="48"/>
      <c r="E214" s="48">
        <v>15</v>
      </c>
      <c r="F214" s="48"/>
      <c r="G214" s="48"/>
      <c r="H214" s="48">
        <f>SUM(B214:G214)</f>
        <v>30</v>
      </c>
      <c r="I214" s="131">
        <v>32</v>
      </c>
      <c r="J214" s="127">
        <f>(H214-I214)/I214</f>
        <v>-0.0625</v>
      </c>
    </row>
    <row r="215" spans="1:10" ht="15" customHeight="1">
      <c r="A215" s="64" t="s">
        <v>133</v>
      </c>
      <c r="B215" s="48">
        <f>B213/B214</f>
        <v>1000</v>
      </c>
      <c r="C215" s="48">
        <f>C213/C214</f>
        <v>9400</v>
      </c>
      <c r="D215" s="48"/>
      <c r="E215" s="48">
        <f>E213/E214</f>
        <v>9800</v>
      </c>
      <c r="F215" s="48"/>
      <c r="G215" s="48"/>
      <c r="H215" s="48">
        <f>H213/H214</f>
        <v>6800</v>
      </c>
      <c r="I215" s="131">
        <v>8762</v>
      </c>
      <c r="J215" s="127">
        <f>(H215-I215)/I215</f>
        <v>-0.22392147911435745</v>
      </c>
    </row>
    <row r="216" spans="1:10" ht="15" customHeight="1">
      <c r="A216" s="64"/>
      <c r="B216" s="48"/>
      <c r="C216" s="48"/>
      <c r="D216" s="48"/>
      <c r="E216" s="48"/>
      <c r="F216" s="48"/>
      <c r="G216" s="48"/>
      <c r="H216" s="48"/>
      <c r="I216" s="131"/>
      <c r="J216" s="123"/>
    </row>
    <row r="217" spans="1:10" ht="15" customHeight="1">
      <c r="A217" s="66" t="s">
        <v>182</v>
      </c>
      <c r="B217" s="48"/>
      <c r="C217" s="48"/>
      <c r="D217" s="48"/>
      <c r="E217" s="48"/>
      <c r="F217" s="48"/>
      <c r="G217" s="48"/>
      <c r="H217" s="48"/>
      <c r="I217" s="131"/>
      <c r="J217" s="123"/>
    </row>
    <row r="218" spans="1:10" ht="15" customHeight="1">
      <c r="A218" s="64"/>
      <c r="B218" s="48"/>
      <c r="C218" s="48"/>
      <c r="D218" s="48"/>
      <c r="E218" s="48"/>
      <c r="F218" s="48"/>
      <c r="G218" s="48"/>
      <c r="H218" s="48"/>
      <c r="I218" s="131"/>
      <c r="J218" s="123"/>
    </row>
    <row r="219" spans="1:10" ht="15" customHeight="1">
      <c r="A219" s="83" t="s">
        <v>33</v>
      </c>
      <c r="B219" s="48"/>
      <c r="C219" s="48"/>
      <c r="D219" s="48"/>
      <c r="E219" s="48"/>
      <c r="F219" s="48"/>
      <c r="G219" s="48"/>
      <c r="H219" s="48"/>
      <c r="I219" s="131"/>
      <c r="J219" s="123"/>
    </row>
    <row r="220" spans="1:10" ht="15" customHeight="1">
      <c r="A220" s="64" t="s">
        <v>132</v>
      </c>
      <c r="B220" s="48">
        <v>1058100</v>
      </c>
      <c r="C220" s="48">
        <v>355200</v>
      </c>
      <c r="D220" s="48">
        <v>98500</v>
      </c>
      <c r="E220" s="48">
        <v>17000</v>
      </c>
      <c r="F220" s="48"/>
      <c r="G220" s="48"/>
      <c r="H220" s="48">
        <f>SUM(B220:G220)</f>
        <v>1528800</v>
      </c>
      <c r="I220" s="131">
        <v>1900050</v>
      </c>
      <c r="J220" s="127">
        <f>(H220-I220)/I220</f>
        <v>-0.1953895950106576</v>
      </c>
    </row>
    <row r="221" spans="1:10" ht="15" customHeight="1">
      <c r="A221" s="64" t="s">
        <v>170</v>
      </c>
      <c r="B221" s="48">
        <v>50</v>
      </c>
      <c r="C221" s="48">
        <v>31</v>
      </c>
      <c r="D221" s="48">
        <v>8</v>
      </c>
      <c r="E221" s="48">
        <v>2</v>
      </c>
      <c r="F221" s="48"/>
      <c r="G221" s="48"/>
      <c r="H221" s="48">
        <f>SUM(B221:G221)</f>
        <v>91</v>
      </c>
      <c r="I221" s="131">
        <v>105.7</v>
      </c>
      <c r="J221" s="127">
        <f>(H221-I221)/I221</f>
        <v>-0.13907284768211922</v>
      </c>
    </row>
    <row r="222" spans="1:10" ht="15" customHeight="1">
      <c r="A222" s="64" t="s">
        <v>133</v>
      </c>
      <c r="B222" s="48">
        <f>B220/B221</f>
        <v>21162</v>
      </c>
      <c r="C222" s="48">
        <f>C220/C221</f>
        <v>11458.064516129032</v>
      </c>
      <c r="D222" s="48">
        <f>D220/D221</f>
        <v>12312.5</v>
      </c>
      <c r="E222" s="48">
        <f>E220/E221</f>
        <v>8500</v>
      </c>
      <c r="F222" s="48"/>
      <c r="G222" s="48"/>
      <c r="H222" s="48">
        <f>H220/H221</f>
        <v>16800</v>
      </c>
      <c r="I222" s="131">
        <v>17976</v>
      </c>
      <c r="J222" s="127">
        <f>(H222-I222)/I222</f>
        <v>-0.06542056074766354</v>
      </c>
    </row>
    <row r="223" spans="1:10" ht="15" customHeight="1">
      <c r="A223" s="64"/>
      <c r="B223" s="48"/>
      <c r="C223" s="48"/>
      <c r="D223" s="48"/>
      <c r="E223" s="48"/>
      <c r="F223" s="48"/>
      <c r="G223" s="48"/>
      <c r="H223" s="48"/>
      <c r="I223" s="131"/>
      <c r="J223" s="123"/>
    </row>
    <row r="224" spans="1:10" ht="15" customHeight="1">
      <c r="A224" s="45" t="s">
        <v>51</v>
      </c>
      <c r="B224" s="48"/>
      <c r="C224" s="48"/>
      <c r="D224" s="48"/>
      <c r="E224" s="48"/>
      <c r="F224" s="48"/>
      <c r="G224" s="48"/>
      <c r="H224" s="48"/>
      <c r="I224" s="131"/>
      <c r="J224" s="123"/>
    </row>
    <row r="225" spans="1:10" ht="15" customHeight="1">
      <c r="A225" s="64" t="s">
        <v>132</v>
      </c>
      <c r="B225" s="48"/>
      <c r="C225" s="48"/>
      <c r="D225" s="48">
        <v>43200</v>
      </c>
      <c r="E225" s="48"/>
      <c r="F225" s="48"/>
      <c r="G225" s="48">
        <v>35000</v>
      </c>
      <c r="H225" s="48">
        <f>SUM(B225:G225)</f>
        <v>78200</v>
      </c>
      <c r="I225" s="131">
        <v>108200</v>
      </c>
      <c r="J225" s="127">
        <f>(H225-I225)/I225</f>
        <v>-0.27726432532347506</v>
      </c>
    </row>
    <row r="226" spans="1:10" ht="15" customHeight="1">
      <c r="A226" s="64" t="s">
        <v>171</v>
      </c>
      <c r="B226" s="48"/>
      <c r="C226" s="48"/>
      <c r="D226" s="48">
        <v>9</v>
      </c>
      <c r="E226" s="48"/>
      <c r="F226" s="48"/>
      <c r="G226" s="48">
        <v>29</v>
      </c>
      <c r="H226" s="48">
        <f>SUM(B226:G226)</f>
        <v>38</v>
      </c>
      <c r="I226" s="131">
        <v>68</v>
      </c>
      <c r="J226" s="127">
        <f>(H226-I226)/I226</f>
        <v>-0.4411764705882353</v>
      </c>
    </row>
    <row r="227" spans="1:10" ht="15" customHeight="1">
      <c r="A227" s="64" t="s">
        <v>133</v>
      </c>
      <c r="B227" s="48"/>
      <c r="C227" s="48"/>
      <c r="D227" s="48">
        <f>D225/D226</f>
        <v>4800</v>
      </c>
      <c r="E227" s="48"/>
      <c r="F227" s="48"/>
      <c r="G227" s="48">
        <f>G225/G226</f>
        <v>1206.896551724138</v>
      </c>
      <c r="H227" s="48">
        <f>H225/H226</f>
        <v>2057.8947368421054</v>
      </c>
      <c r="I227" s="131">
        <v>1591</v>
      </c>
      <c r="J227" s="127">
        <f>(H227-I227)/I227</f>
        <v>0.29345992259088965</v>
      </c>
    </row>
    <row r="228" spans="1:10" ht="15" customHeight="1">
      <c r="A228" s="64"/>
      <c r="B228" s="48"/>
      <c r="C228" s="48"/>
      <c r="D228" s="48"/>
      <c r="E228" s="48"/>
      <c r="F228" s="48"/>
      <c r="G228" s="48"/>
      <c r="H228" s="48"/>
      <c r="I228" s="131"/>
      <c r="J228" s="127" t="e">
        <f>(H228-I228)/I228</f>
        <v>#DIV/0!</v>
      </c>
    </row>
    <row r="229" spans="1:10" ht="15" customHeight="1">
      <c r="A229" s="68" t="s">
        <v>157</v>
      </c>
      <c r="B229" s="48"/>
      <c r="C229" s="48"/>
      <c r="D229" s="48"/>
      <c r="E229" s="48"/>
      <c r="F229" s="48"/>
      <c r="G229" s="48"/>
      <c r="H229" s="48"/>
      <c r="I229" s="131"/>
      <c r="J229" s="123"/>
    </row>
    <row r="230" spans="1:10" ht="15" customHeight="1">
      <c r="A230" s="64" t="s">
        <v>132</v>
      </c>
      <c r="B230" s="48"/>
      <c r="C230" s="48"/>
      <c r="D230" s="48"/>
      <c r="E230" s="48"/>
      <c r="F230" s="48">
        <v>66500</v>
      </c>
      <c r="G230" s="48">
        <v>128000</v>
      </c>
      <c r="H230" s="48">
        <f>SUM(B230:G230)</f>
        <v>194500</v>
      </c>
      <c r="I230" s="131">
        <v>92263</v>
      </c>
      <c r="J230" s="127">
        <f>(H230-I230)/I230</f>
        <v>1.1081040070234005</v>
      </c>
    </row>
    <row r="231" spans="1:10" ht="15" customHeight="1">
      <c r="A231" s="64" t="s">
        <v>170</v>
      </c>
      <c r="B231" s="48"/>
      <c r="C231" s="48"/>
      <c r="D231" s="48"/>
      <c r="E231" s="48"/>
      <c r="F231" s="53">
        <v>5.8</v>
      </c>
      <c r="G231" s="48">
        <v>32</v>
      </c>
      <c r="H231" s="48">
        <f>SUM(B231:G231)</f>
        <v>37.8</v>
      </c>
      <c r="I231" s="131">
        <v>15.8</v>
      </c>
      <c r="J231" s="127">
        <f>(H231-I231)/I231</f>
        <v>1.392405063291139</v>
      </c>
    </row>
    <row r="232" spans="1:10" ht="15" customHeight="1">
      <c r="A232" s="64" t="s">
        <v>133</v>
      </c>
      <c r="B232" s="48"/>
      <c r="C232" s="48"/>
      <c r="D232" s="48"/>
      <c r="E232" s="48"/>
      <c r="F232" s="48">
        <v>11400</v>
      </c>
      <c r="G232" s="48">
        <f>G230/G231</f>
        <v>4000</v>
      </c>
      <c r="H232" s="48">
        <f>H230/H231</f>
        <v>5145.5026455026455</v>
      </c>
      <c r="I232" s="131">
        <v>5839</v>
      </c>
      <c r="J232" s="127">
        <f>(H232-I232)/I232</f>
        <v>-0.11876988431192918</v>
      </c>
    </row>
    <row r="233" spans="1:10" ht="15" customHeight="1">
      <c r="A233" s="64"/>
      <c r="B233" s="48"/>
      <c r="C233" s="48"/>
      <c r="D233" s="48"/>
      <c r="E233" s="48"/>
      <c r="F233" s="48"/>
      <c r="G233" s="48"/>
      <c r="H233" s="48"/>
      <c r="I233" s="131"/>
      <c r="J233" s="123"/>
    </row>
    <row r="234" spans="1:10" ht="15" customHeight="1">
      <c r="A234" s="68" t="s">
        <v>183</v>
      </c>
      <c r="B234" s="48"/>
      <c r="C234" s="48"/>
      <c r="D234" s="48"/>
      <c r="E234" s="48"/>
      <c r="F234" s="48"/>
      <c r="G234" s="48"/>
      <c r="H234" s="48"/>
      <c r="I234" s="131"/>
      <c r="J234" s="123"/>
    </row>
    <row r="235" spans="1:10" ht="15" customHeight="1">
      <c r="A235" s="64" t="s">
        <v>132</v>
      </c>
      <c r="B235" s="48"/>
      <c r="C235" s="48"/>
      <c r="D235" s="48"/>
      <c r="E235" s="48"/>
      <c r="F235" s="48"/>
      <c r="G235" s="48"/>
      <c r="H235" s="48"/>
      <c r="I235" s="131"/>
      <c r="J235" s="123"/>
    </row>
    <row r="236" spans="1:10" ht="15" customHeight="1">
      <c r="A236" s="64" t="s">
        <v>170</v>
      </c>
      <c r="B236" s="48"/>
      <c r="C236" s="48"/>
      <c r="D236" s="48"/>
      <c r="E236" s="48"/>
      <c r="F236" s="48"/>
      <c r="G236" s="48"/>
      <c r="H236" s="48"/>
      <c r="I236" s="131"/>
      <c r="J236" s="123"/>
    </row>
    <row r="237" spans="1:10" ht="15" customHeight="1">
      <c r="A237" s="64" t="s">
        <v>133</v>
      </c>
      <c r="B237" s="48"/>
      <c r="C237" s="48"/>
      <c r="D237" s="48"/>
      <c r="E237" s="48"/>
      <c r="F237" s="48"/>
      <c r="G237" s="48"/>
      <c r="H237" s="48"/>
      <c r="I237" s="131"/>
      <c r="J237" s="123"/>
    </row>
    <row r="238" spans="1:10" ht="15" customHeight="1">
      <c r="A238" s="64"/>
      <c r="B238" s="48"/>
      <c r="C238" s="48"/>
      <c r="D238" s="48"/>
      <c r="E238" s="48"/>
      <c r="F238" s="48"/>
      <c r="G238" s="48"/>
      <c r="H238" s="48"/>
      <c r="I238" s="131"/>
      <c r="J238" s="123"/>
    </row>
    <row r="239" spans="1:10" ht="15" customHeight="1">
      <c r="A239" s="68" t="s">
        <v>84</v>
      </c>
      <c r="B239" s="48"/>
      <c r="C239" s="48"/>
      <c r="D239" s="48"/>
      <c r="E239" s="48"/>
      <c r="F239" s="48"/>
      <c r="G239" s="48"/>
      <c r="H239" s="48"/>
      <c r="I239" s="131"/>
      <c r="J239" s="123"/>
    </row>
    <row r="240" spans="1:10" ht="15" customHeight="1">
      <c r="A240" s="64" t="s">
        <v>132</v>
      </c>
      <c r="B240" s="48"/>
      <c r="C240" s="48"/>
      <c r="D240" s="48"/>
      <c r="E240" s="48"/>
      <c r="F240" s="48"/>
      <c r="G240" s="48"/>
      <c r="H240" s="48"/>
      <c r="I240" s="131"/>
      <c r="J240" s="123"/>
    </row>
    <row r="241" spans="1:10" ht="15" customHeight="1">
      <c r="A241" s="64" t="s">
        <v>171</v>
      </c>
      <c r="B241" s="48"/>
      <c r="C241" s="48"/>
      <c r="D241" s="48"/>
      <c r="E241" s="48"/>
      <c r="F241" s="48"/>
      <c r="G241" s="48"/>
      <c r="H241" s="48"/>
      <c r="I241" s="131"/>
      <c r="J241" s="123"/>
    </row>
    <row r="242" spans="1:10" ht="15" customHeight="1">
      <c r="A242" s="64" t="s">
        <v>133</v>
      </c>
      <c r="B242" s="48"/>
      <c r="C242" s="48"/>
      <c r="D242" s="48"/>
      <c r="E242" s="48"/>
      <c r="F242" s="48"/>
      <c r="G242" s="48"/>
      <c r="H242" s="48"/>
      <c r="I242" s="131"/>
      <c r="J242" s="123"/>
    </row>
    <row r="243" spans="1:10" ht="15" customHeight="1">
      <c r="A243" s="64"/>
      <c r="B243" s="48"/>
      <c r="C243" s="48"/>
      <c r="D243" s="48"/>
      <c r="E243" s="48"/>
      <c r="F243" s="48"/>
      <c r="G243" s="48"/>
      <c r="H243" s="48"/>
      <c r="I243" s="131"/>
      <c r="J243" s="123"/>
    </row>
    <row r="244" spans="1:10" ht="15" customHeight="1">
      <c r="A244" s="68" t="s">
        <v>184</v>
      </c>
      <c r="B244" s="48"/>
      <c r="C244" s="48"/>
      <c r="D244" s="48"/>
      <c r="E244" s="48"/>
      <c r="F244" s="48"/>
      <c r="G244" s="48"/>
      <c r="H244" s="48"/>
      <c r="I244" s="131"/>
      <c r="J244" s="123"/>
    </row>
    <row r="245" spans="1:10" ht="15" customHeight="1">
      <c r="A245" s="64" t="s">
        <v>132</v>
      </c>
      <c r="B245" s="48"/>
      <c r="C245" s="48"/>
      <c r="D245" s="48"/>
      <c r="E245" s="48"/>
      <c r="F245" s="48"/>
      <c r="G245" s="48"/>
      <c r="H245" s="48"/>
      <c r="I245" s="131"/>
      <c r="J245" s="123"/>
    </row>
    <row r="246" spans="1:10" ht="15" customHeight="1">
      <c r="A246" s="64" t="s">
        <v>171</v>
      </c>
      <c r="B246" s="48"/>
      <c r="C246" s="48"/>
      <c r="D246" s="48"/>
      <c r="E246" s="48"/>
      <c r="F246" s="48"/>
      <c r="G246" s="48"/>
      <c r="H246" s="48"/>
      <c r="I246" s="131"/>
      <c r="J246" s="123"/>
    </row>
    <row r="247" spans="1:10" ht="15" customHeight="1">
      <c r="A247" s="64" t="s">
        <v>133</v>
      </c>
      <c r="B247" s="48"/>
      <c r="C247" s="48"/>
      <c r="D247" s="48"/>
      <c r="E247" s="48"/>
      <c r="F247" s="48"/>
      <c r="G247" s="48"/>
      <c r="H247" s="48"/>
      <c r="I247" s="131"/>
      <c r="J247" s="123"/>
    </row>
    <row r="248" spans="1:10" ht="15" customHeight="1">
      <c r="A248" s="29"/>
      <c r="B248" s="48"/>
      <c r="C248" s="48"/>
      <c r="D248" s="48"/>
      <c r="E248" s="48"/>
      <c r="F248" s="48"/>
      <c r="G248" s="48"/>
      <c r="H248" s="48"/>
      <c r="I248" s="131"/>
      <c r="J248" s="123"/>
    </row>
    <row r="249" spans="1:10" ht="15" customHeight="1">
      <c r="A249" s="64"/>
      <c r="B249" s="138"/>
      <c r="C249" s="139"/>
      <c r="D249" s="140"/>
      <c r="E249" s="107"/>
      <c r="F249" s="141"/>
      <c r="G249" s="139"/>
      <c r="H249" s="111" t="s">
        <v>213</v>
      </c>
      <c r="I249" s="132" t="s">
        <v>213</v>
      </c>
      <c r="J249" s="123"/>
    </row>
    <row r="250" spans="1:10" ht="15" customHeight="1">
      <c r="A250" s="65" t="s">
        <v>3</v>
      </c>
      <c r="B250" s="46" t="s">
        <v>207</v>
      </c>
      <c r="C250" s="46" t="s">
        <v>208</v>
      </c>
      <c r="D250" s="46" t="s">
        <v>209</v>
      </c>
      <c r="E250" s="110" t="s">
        <v>210</v>
      </c>
      <c r="F250" s="46" t="s">
        <v>211</v>
      </c>
      <c r="G250" s="46" t="s">
        <v>212</v>
      </c>
      <c r="H250" s="112">
        <v>2009</v>
      </c>
      <c r="I250" s="136">
        <v>2008</v>
      </c>
      <c r="J250" s="123"/>
    </row>
    <row r="251" spans="1:10" ht="15" customHeight="1">
      <c r="A251" s="66" t="s">
        <v>185</v>
      </c>
      <c r="B251" s="48"/>
      <c r="C251" s="48"/>
      <c r="D251" s="48"/>
      <c r="E251" s="48"/>
      <c r="F251" s="48"/>
      <c r="G251" s="48"/>
      <c r="H251" s="48"/>
      <c r="I251" s="131"/>
      <c r="J251" s="123"/>
    </row>
    <row r="252" spans="1:10" ht="15" customHeight="1">
      <c r="A252" s="104"/>
      <c r="B252" s="48"/>
      <c r="C252" s="48"/>
      <c r="D252" s="48"/>
      <c r="E252" s="48"/>
      <c r="F252" s="48"/>
      <c r="G252" s="48"/>
      <c r="H252" s="48"/>
      <c r="I252" s="131"/>
      <c r="J252" s="123"/>
    </row>
    <row r="253" spans="1:10" ht="15" customHeight="1">
      <c r="A253" s="100" t="s">
        <v>166</v>
      </c>
      <c r="B253" s="48"/>
      <c r="C253" s="48"/>
      <c r="D253" s="48"/>
      <c r="E253" s="48"/>
      <c r="F253" s="48"/>
      <c r="G253" s="48"/>
      <c r="H253" s="48"/>
      <c r="I253" s="131"/>
      <c r="J253" s="123"/>
    </row>
    <row r="254" spans="1:10" ht="15" customHeight="1">
      <c r="A254" s="65" t="s">
        <v>167</v>
      </c>
      <c r="B254" s="48"/>
      <c r="C254" s="48"/>
      <c r="D254" s="48"/>
      <c r="E254" s="48"/>
      <c r="F254" s="48">
        <v>5617576</v>
      </c>
      <c r="G254" s="48"/>
      <c r="H254" s="48">
        <f>F254</f>
        <v>5617576</v>
      </c>
      <c r="I254" s="131">
        <v>5866265</v>
      </c>
      <c r="J254" s="127">
        <f>(H254-I254)/I254</f>
        <v>-0.0423930729348231</v>
      </c>
    </row>
    <row r="255" spans="1:10" ht="15" customHeight="1">
      <c r="A255" s="65" t="s">
        <v>168</v>
      </c>
      <c r="B255" s="48"/>
      <c r="C255" s="48"/>
      <c r="D255" s="48"/>
      <c r="E255" s="48"/>
      <c r="F255" s="48">
        <v>1169979</v>
      </c>
      <c r="G255" s="48"/>
      <c r="H255" s="48">
        <f>F255</f>
        <v>1169979</v>
      </c>
      <c r="I255" s="131">
        <v>1493186</v>
      </c>
      <c r="J255" s="127">
        <f>(H255-I255)/I255</f>
        <v>-0.21645461449544798</v>
      </c>
    </row>
    <row r="256" spans="1:10" ht="15" customHeight="1">
      <c r="A256" s="45" t="s">
        <v>139</v>
      </c>
      <c r="B256" s="48"/>
      <c r="C256" s="48"/>
      <c r="D256" s="48"/>
      <c r="E256" s="48"/>
      <c r="F256" s="48"/>
      <c r="G256" s="48"/>
      <c r="H256" s="48"/>
      <c r="I256" s="131"/>
      <c r="J256" s="123"/>
    </row>
    <row r="257" spans="1:10" ht="15" customHeight="1">
      <c r="A257" s="65" t="s">
        <v>87</v>
      </c>
      <c r="B257" s="48"/>
      <c r="C257" s="48"/>
      <c r="D257" s="48"/>
      <c r="E257" s="48"/>
      <c r="F257" s="48"/>
      <c r="G257" s="48"/>
      <c r="H257" s="48"/>
      <c r="I257" s="131"/>
      <c r="J257" s="123"/>
    </row>
    <row r="258" spans="1:10" ht="15" customHeight="1">
      <c r="A258" s="64" t="s">
        <v>39</v>
      </c>
      <c r="B258" s="48"/>
      <c r="C258" s="48"/>
      <c r="D258" s="48"/>
      <c r="E258" s="48"/>
      <c r="F258" s="48">
        <v>5519620</v>
      </c>
      <c r="G258" s="48"/>
      <c r="H258" s="48">
        <f>F258</f>
        <v>5519620</v>
      </c>
      <c r="I258" s="131">
        <v>5661295</v>
      </c>
      <c r="J258" s="127">
        <f>(H258-I258)/I258</f>
        <v>-0.025025192999128292</v>
      </c>
    </row>
    <row r="259" spans="1:10" ht="15" customHeight="1">
      <c r="A259" s="64" t="s">
        <v>12</v>
      </c>
      <c r="B259" s="48"/>
      <c r="C259" s="48">
        <v>1250</v>
      </c>
      <c r="D259" s="48">
        <v>2561</v>
      </c>
      <c r="E259" s="48">
        <v>10909</v>
      </c>
      <c r="F259" s="48">
        <v>20284</v>
      </c>
      <c r="G259" s="48">
        <v>2782</v>
      </c>
      <c r="H259" s="48">
        <f>SUM(B259:G259)</f>
        <v>37786</v>
      </c>
      <c r="I259" s="131">
        <v>39361</v>
      </c>
      <c r="J259" s="123"/>
    </row>
    <row r="260" spans="1:10" ht="15" customHeight="1">
      <c r="A260" s="64" t="s">
        <v>86</v>
      </c>
      <c r="B260" s="48"/>
      <c r="C260" s="48"/>
      <c r="D260" s="48"/>
      <c r="E260" s="48"/>
      <c r="F260" s="48"/>
      <c r="G260" s="48"/>
      <c r="H260" s="48"/>
      <c r="I260" s="131"/>
      <c r="J260" s="123"/>
    </row>
    <row r="261" spans="1:10" ht="15" customHeight="1">
      <c r="A261" s="65" t="s">
        <v>88</v>
      </c>
      <c r="B261" s="48"/>
      <c r="C261" s="48"/>
      <c r="D261" s="48"/>
      <c r="E261" s="48"/>
      <c r="F261" s="48"/>
      <c r="G261" s="48"/>
      <c r="H261" s="48"/>
      <c r="I261" s="131"/>
      <c r="J261" s="123"/>
    </row>
    <row r="262" spans="1:10" ht="15" customHeight="1">
      <c r="A262" s="64" t="s">
        <v>40</v>
      </c>
      <c r="B262" s="48"/>
      <c r="C262" s="48"/>
      <c r="D262" s="48"/>
      <c r="E262" s="48"/>
      <c r="F262" s="48">
        <v>1124231</v>
      </c>
      <c r="G262" s="48"/>
      <c r="H262" s="48">
        <f>F262</f>
        <v>1124231</v>
      </c>
      <c r="I262" s="131">
        <v>1440893</v>
      </c>
      <c r="J262" s="127">
        <f>(H262-I262)/I262</f>
        <v>-0.21976788005771422</v>
      </c>
    </row>
    <row r="263" spans="1:10" ht="15" customHeight="1">
      <c r="A263" s="64" t="s">
        <v>20</v>
      </c>
      <c r="B263" s="48"/>
      <c r="C263" s="48">
        <v>50</v>
      </c>
      <c r="D263" s="48">
        <v>62</v>
      </c>
      <c r="E263" s="48">
        <v>1053</v>
      </c>
      <c r="F263" s="48">
        <v>5315</v>
      </c>
      <c r="G263" s="48">
        <v>185</v>
      </c>
      <c r="H263" s="48">
        <f>SUM(B263:G263)</f>
        <v>6665</v>
      </c>
      <c r="I263" s="131">
        <v>6769</v>
      </c>
      <c r="J263" s="123"/>
    </row>
    <row r="264" spans="1:10" ht="15" customHeight="1">
      <c r="A264" s="64" t="s">
        <v>89</v>
      </c>
      <c r="B264" s="48"/>
      <c r="C264" s="48"/>
      <c r="D264" s="48"/>
      <c r="E264" s="48"/>
      <c r="F264" s="48"/>
      <c r="G264" s="48"/>
      <c r="H264" s="48"/>
      <c r="I264" s="131"/>
      <c r="J264" s="123"/>
    </row>
    <row r="265" spans="1:10" ht="15" customHeight="1">
      <c r="A265" s="45" t="s">
        <v>141</v>
      </c>
      <c r="B265" s="48"/>
      <c r="C265" s="48"/>
      <c r="D265" s="48"/>
      <c r="E265" s="48"/>
      <c r="F265" s="48"/>
      <c r="G265" s="48"/>
      <c r="H265" s="48"/>
      <c r="I265" s="131"/>
      <c r="J265" s="123"/>
    </row>
    <row r="266" spans="1:10" ht="15" customHeight="1">
      <c r="A266" s="64" t="s">
        <v>125</v>
      </c>
      <c r="B266" s="48"/>
      <c r="C266" s="48"/>
      <c r="D266" s="48"/>
      <c r="E266" s="48"/>
      <c r="F266" s="48"/>
      <c r="G266" s="48"/>
      <c r="H266" s="48"/>
      <c r="I266" s="131"/>
      <c r="J266" s="123"/>
    </row>
    <row r="267" spans="1:10" ht="15" customHeight="1">
      <c r="A267" s="64" t="s">
        <v>126</v>
      </c>
      <c r="B267" s="48"/>
      <c r="C267" s="48"/>
      <c r="D267" s="48"/>
      <c r="E267" s="48"/>
      <c r="F267" s="48"/>
      <c r="G267" s="48"/>
      <c r="H267" s="48"/>
      <c r="I267" s="131"/>
      <c r="J267" s="123"/>
    </row>
    <row r="268" spans="1:10" ht="15" customHeight="1">
      <c r="A268" s="104"/>
      <c r="B268" s="48"/>
      <c r="C268" s="48"/>
      <c r="D268" s="48"/>
      <c r="E268" s="48"/>
      <c r="F268" s="48"/>
      <c r="G268" s="48"/>
      <c r="H268" s="48"/>
      <c r="I268" s="131"/>
      <c r="J268" s="123"/>
    </row>
    <row r="269" spans="1:10" ht="15" customHeight="1">
      <c r="A269" s="94" t="s">
        <v>186</v>
      </c>
      <c r="B269" s="48"/>
      <c r="C269" s="48"/>
      <c r="D269" s="48"/>
      <c r="E269" s="48"/>
      <c r="F269" s="48"/>
      <c r="G269" s="48"/>
      <c r="H269" s="48"/>
      <c r="I269" s="131"/>
      <c r="J269" s="123"/>
    </row>
    <row r="270" spans="1:10" ht="15" customHeight="1">
      <c r="A270" s="64" t="s">
        <v>132</v>
      </c>
      <c r="B270" s="48"/>
      <c r="C270" s="48"/>
      <c r="D270" s="48"/>
      <c r="E270" s="48"/>
      <c r="F270" s="48"/>
      <c r="G270" s="48">
        <v>86115</v>
      </c>
      <c r="H270" s="48">
        <f>F270+G270</f>
        <v>86115</v>
      </c>
      <c r="I270" s="131">
        <v>110515</v>
      </c>
      <c r="J270" s="127">
        <f>(H270-I270)/I270</f>
        <v>-0.2207845088901959</v>
      </c>
    </row>
    <row r="271" spans="1:10" ht="15" customHeight="1">
      <c r="A271" s="64" t="s">
        <v>171</v>
      </c>
      <c r="B271" s="48"/>
      <c r="C271" s="48"/>
      <c r="D271" s="48"/>
      <c r="E271" s="48"/>
      <c r="F271" s="48"/>
      <c r="G271" s="48">
        <v>300</v>
      </c>
      <c r="H271" s="48">
        <v>300</v>
      </c>
      <c r="I271" s="131">
        <v>259</v>
      </c>
      <c r="J271" s="123"/>
    </row>
    <row r="272" spans="1:10" ht="15" customHeight="1">
      <c r="A272" s="64" t="s">
        <v>133</v>
      </c>
      <c r="B272" s="48"/>
      <c r="C272" s="48"/>
      <c r="D272" s="48"/>
      <c r="E272" s="48"/>
      <c r="F272" s="48"/>
      <c r="G272" s="48"/>
      <c r="H272" s="48"/>
      <c r="I272" s="131">
        <v>427</v>
      </c>
      <c r="J272" s="123"/>
    </row>
    <row r="273" spans="1:10" ht="15" customHeight="1">
      <c r="A273" s="104"/>
      <c r="B273" s="48"/>
      <c r="C273" s="48"/>
      <c r="D273" s="48"/>
      <c r="E273" s="48"/>
      <c r="F273" s="48"/>
      <c r="G273" s="48"/>
      <c r="H273" s="48"/>
      <c r="I273" s="131"/>
      <c r="J273" s="123"/>
    </row>
    <row r="274" spans="1:10" ht="15" customHeight="1">
      <c r="A274" s="45" t="s">
        <v>164</v>
      </c>
      <c r="B274" s="48"/>
      <c r="C274" s="48"/>
      <c r="D274" s="48"/>
      <c r="E274" s="48"/>
      <c r="F274" s="48"/>
      <c r="G274" s="48"/>
      <c r="H274" s="48"/>
      <c r="I274" s="131"/>
      <c r="J274" s="123"/>
    </row>
    <row r="275" spans="1:10" ht="15" customHeight="1">
      <c r="A275" s="64" t="s">
        <v>163</v>
      </c>
      <c r="B275" s="48">
        <v>54299217</v>
      </c>
      <c r="C275" s="48">
        <v>50000</v>
      </c>
      <c r="D275" s="48"/>
      <c r="E275" s="48"/>
      <c r="F275" s="48"/>
      <c r="G275" s="48"/>
      <c r="H275" s="48">
        <f>SUM(B275:G275)</f>
        <v>54349217</v>
      </c>
      <c r="I275" s="131">
        <v>59476829</v>
      </c>
      <c r="J275" s="127">
        <f>(H275-I275)/I275</f>
        <v>-0.08621192632848668</v>
      </c>
    </row>
    <row r="276" spans="1:10" ht="15" customHeight="1">
      <c r="A276" s="64" t="s">
        <v>171</v>
      </c>
      <c r="B276" s="48">
        <v>649</v>
      </c>
      <c r="C276" s="48">
        <v>10</v>
      </c>
      <c r="D276" s="48"/>
      <c r="E276" s="48">
        <v>14</v>
      </c>
      <c r="F276" s="48">
        <v>0.5</v>
      </c>
      <c r="G276" s="48"/>
      <c r="H276" s="48">
        <f>SUM(B276:G276)</f>
        <v>673.5</v>
      </c>
      <c r="I276" s="131">
        <v>1057</v>
      </c>
      <c r="J276" s="123"/>
    </row>
    <row r="277" spans="1:10" ht="15" customHeight="1">
      <c r="A277" s="64" t="s">
        <v>133</v>
      </c>
      <c r="B277" s="48"/>
      <c r="C277" s="48"/>
      <c r="D277" s="48"/>
      <c r="E277" s="48"/>
      <c r="F277" s="48"/>
      <c r="G277" s="48"/>
      <c r="H277" s="48"/>
      <c r="I277" s="131">
        <v>56269</v>
      </c>
      <c r="J277" s="123"/>
    </row>
    <row r="278" spans="1:10" ht="15" customHeight="1">
      <c r="A278" s="64" t="s">
        <v>161</v>
      </c>
      <c r="B278" s="48"/>
      <c r="C278" s="48"/>
      <c r="D278" s="48"/>
      <c r="E278" s="48">
        <v>116500</v>
      </c>
      <c r="F278" s="48">
        <v>2250</v>
      </c>
      <c r="G278" s="48"/>
      <c r="H278" s="48">
        <f>SUM(B278:G278)</f>
        <v>118750</v>
      </c>
      <c r="I278" s="131">
        <v>100500</v>
      </c>
      <c r="J278" s="123"/>
    </row>
    <row r="279" spans="1:10" ht="15" customHeight="1">
      <c r="A279" s="104"/>
      <c r="B279" s="48"/>
      <c r="C279" s="48"/>
      <c r="D279" s="48"/>
      <c r="E279" s="48"/>
      <c r="F279" s="48"/>
      <c r="G279" s="48"/>
      <c r="H279" s="48"/>
      <c r="I279" s="131"/>
      <c r="J279" s="123"/>
    </row>
    <row r="280" spans="1:10" ht="15" customHeight="1">
      <c r="A280" s="94" t="s">
        <v>49</v>
      </c>
      <c r="B280" s="48"/>
      <c r="C280" s="48"/>
      <c r="D280" s="48"/>
      <c r="E280" s="48"/>
      <c r="F280" s="48"/>
      <c r="G280" s="48"/>
      <c r="H280" s="48"/>
      <c r="I280" s="131"/>
      <c r="J280" s="123"/>
    </row>
    <row r="281" spans="1:10" ht="15" customHeight="1">
      <c r="A281" s="64" t="s">
        <v>147</v>
      </c>
      <c r="B281" s="48"/>
      <c r="C281" s="48">
        <v>80000</v>
      </c>
      <c r="D281" s="48">
        <v>205700</v>
      </c>
      <c r="E281" s="48"/>
      <c r="F281" s="48">
        <v>450000</v>
      </c>
      <c r="G281" s="48"/>
      <c r="H281" s="48">
        <f>SUM(B281:G281)</f>
        <v>735700</v>
      </c>
      <c r="I281" s="131">
        <v>561900</v>
      </c>
      <c r="J281" s="127">
        <f>(H281-I281)/I281</f>
        <v>0.30930770599750845</v>
      </c>
    </row>
    <row r="282" spans="1:10" ht="15" customHeight="1">
      <c r="A282" s="64" t="s">
        <v>171</v>
      </c>
      <c r="B282" s="48"/>
      <c r="C282" s="48">
        <v>75</v>
      </c>
      <c r="D282" s="48">
        <v>123</v>
      </c>
      <c r="E282" s="48"/>
      <c r="F282" s="48">
        <v>375</v>
      </c>
      <c r="G282" s="48"/>
      <c r="H282" s="48">
        <f>SUM(B282:G282)</f>
        <v>573</v>
      </c>
      <c r="I282" s="131">
        <v>404</v>
      </c>
      <c r="J282" s="127">
        <f>(H282-I282)/I282</f>
        <v>0.4183168316831683</v>
      </c>
    </row>
    <row r="283" spans="1:10" ht="15" customHeight="1">
      <c r="A283" s="64" t="s">
        <v>149</v>
      </c>
      <c r="B283" s="48"/>
      <c r="C283" s="48">
        <f>C281/C282</f>
        <v>1066.6666666666667</v>
      </c>
      <c r="D283" s="48">
        <f>D281/D282</f>
        <v>1672.3577235772357</v>
      </c>
      <c r="E283" s="48"/>
      <c r="F283" s="48">
        <v>1200</v>
      </c>
      <c r="G283" s="48"/>
      <c r="H283" s="48"/>
      <c r="I283" s="131">
        <v>1391</v>
      </c>
      <c r="J283" s="123"/>
    </row>
    <row r="284" spans="1:10" ht="15" customHeight="1">
      <c r="A284" s="64" t="s">
        <v>123</v>
      </c>
      <c r="B284" s="48"/>
      <c r="C284" s="48"/>
      <c r="D284" s="48"/>
      <c r="E284" s="48"/>
      <c r="F284" s="48"/>
      <c r="G284" s="48"/>
      <c r="H284" s="48"/>
      <c r="I284" s="131">
        <v>88000</v>
      </c>
      <c r="J284" s="123"/>
    </row>
    <row r="285" spans="1:10" ht="15" customHeight="1">
      <c r="A285" s="64" t="s">
        <v>124</v>
      </c>
      <c r="B285" s="48"/>
      <c r="C285" s="48"/>
      <c r="D285" s="48"/>
      <c r="E285" s="48"/>
      <c r="F285" s="48"/>
      <c r="G285" s="48"/>
      <c r="H285" s="48"/>
      <c r="I285" s="131">
        <v>73000</v>
      </c>
      <c r="J285" s="123"/>
    </row>
    <row r="286" spans="1:10" ht="15" customHeight="1">
      <c r="A286" s="104"/>
      <c r="B286" s="48"/>
      <c r="C286" s="48"/>
      <c r="D286" s="48"/>
      <c r="E286" s="48"/>
      <c r="F286" s="48"/>
      <c r="G286" s="48"/>
      <c r="H286" s="48"/>
      <c r="I286" s="131"/>
      <c r="J286" s="123"/>
    </row>
    <row r="287" spans="1:10" ht="15" customHeight="1">
      <c r="A287" s="63"/>
      <c r="B287" s="48"/>
      <c r="C287" s="48"/>
      <c r="D287" s="48"/>
      <c r="E287" s="48"/>
      <c r="F287" s="48"/>
      <c r="G287" s="48"/>
      <c r="H287" s="48"/>
      <c r="I287" s="131"/>
      <c r="J287" s="123"/>
    </row>
    <row r="288" spans="1:10" ht="15" customHeight="1">
      <c r="A288" s="68" t="s">
        <v>222</v>
      </c>
      <c r="B288" s="48"/>
      <c r="C288" s="48"/>
      <c r="D288" s="48">
        <v>4385680</v>
      </c>
      <c r="E288" s="48"/>
      <c r="F288" s="48"/>
      <c r="G288" s="48"/>
      <c r="H288" s="48">
        <f>SUM(B288:G288)</f>
        <v>4385680</v>
      </c>
      <c r="I288" s="131">
        <v>97200</v>
      </c>
      <c r="J288" s="127">
        <f>(H288-I288)/I288</f>
        <v>44.1201646090535</v>
      </c>
    </row>
    <row r="289" spans="1:10" ht="15" customHeight="1">
      <c r="A289" s="68"/>
      <c r="B289" s="48"/>
      <c r="C289" s="48"/>
      <c r="D289" s="48"/>
      <c r="E289" s="48"/>
      <c r="F289" s="48"/>
      <c r="G289" s="48"/>
      <c r="H289" s="48"/>
      <c r="I289" s="131"/>
      <c r="J289" s="123"/>
    </row>
    <row r="290" spans="1:10" ht="15" customHeight="1">
      <c r="A290" s="64" t="s">
        <v>130</v>
      </c>
      <c r="B290" s="48"/>
      <c r="C290" s="48"/>
      <c r="D290" s="48"/>
      <c r="E290" s="48"/>
      <c r="F290" s="48"/>
      <c r="G290" s="48"/>
      <c r="H290" s="48"/>
      <c r="I290" s="131"/>
      <c r="J290" s="123"/>
    </row>
    <row r="291" spans="1:10" ht="15" customHeight="1">
      <c r="A291" s="64" t="s">
        <v>83</v>
      </c>
      <c r="B291" s="48"/>
      <c r="C291" s="48">
        <v>25</v>
      </c>
      <c r="D291" s="48"/>
      <c r="E291" s="48"/>
      <c r="F291" s="48"/>
      <c r="G291" s="48"/>
      <c r="H291" s="48">
        <v>25</v>
      </c>
      <c r="I291" s="131">
        <v>25</v>
      </c>
      <c r="J291" s="123"/>
    </row>
    <row r="292" spans="1:10" ht="15" customHeight="1">
      <c r="A292" s="64" t="s">
        <v>133</v>
      </c>
      <c r="B292" s="48"/>
      <c r="C292" s="48"/>
      <c r="D292" s="48"/>
      <c r="E292" s="48"/>
      <c r="F292" s="48"/>
      <c r="G292" s="48"/>
      <c r="H292" s="48"/>
      <c r="I292" s="131">
        <v>3888</v>
      </c>
      <c r="J292" s="123"/>
    </row>
    <row r="293" spans="1:10" ht="15" customHeight="1">
      <c r="A293" s="104"/>
      <c r="B293" s="48"/>
      <c r="C293" s="48"/>
      <c r="D293" s="48"/>
      <c r="E293" s="48"/>
      <c r="F293" s="48"/>
      <c r="G293" s="48"/>
      <c r="H293" s="48"/>
      <c r="I293" s="131"/>
      <c r="J293" s="123"/>
    </row>
    <row r="294" spans="1:10" ht="15" customHeight="1">
      <c r="A294" s="94" t="s">
        <v>66</v>
      </c>
      <c r="B294" s="48"/>
      <c r="C294" s="48"/>
      <c r="D294" s="48"/>
      <c r="E294" s="48"/>
      <c r="F294" s="48"/>
      <c r="G294" s="48"/>
      <c r="H294" s="48"/>
      <c r="I294" s="131"/>
      <c r="J294" s="123"/>
    </row>
    <row r="295" spans="1:10" ht="15" customHeight="1">
      <c r="A295" s="64" t="s">
        <v>148</v>
      </c>
      <c r="B295" s="48"/>
      <c r="C295" s="48"/>
      <c r="D295" s="48">
        <v>238050</v>
      </c>
      <c r="E295" s="48"/>
      <c r="F295" s="48"/>
      <c r="G295" s="48"/>
      <c r="H295" s="48">
        <f>D295</f>
        <v>238050</v>
      </c>
      <c r="I295" s="131">
        <v>262250</v>
      </c>
      <c r="J295" s="127">
        <f>(H295-I295)/I295</f>
        <v>-0.09227836034318398</v>
      </c>
    </row>
    <row r="296" spans="1:10" ht="15" customHeight="1">
      <c r="A296" s="64" t="s">
        <v>171</v>
      </c>
      <c r="B296" s="48"/>
      <c r="C296" s="48"/>
      <c r="D296" s="48">
        <v>1725</v>
      </c>
      <c r="E296" s="48"/>
      <c r="F296" s="48"/>
      <c r="G296" s="48"/>
      <c r="H296" s="48">
        <f>D296</f>
        <v>1725</v>
      </c>
      <c r="I296" s="131">
        <v>1747</v>
      </c>
      <c r="J296" s="127">
        <f>(H296-I296)/I296</f>
        <v>-0.012593016599885518</v>
      </c>
    </row>
    <row r="297" spans="1:10" ht="15" customHeight="1">
      <c r="A297" s="64" t="s">
        <v>133</v>
      </c>
      <c r="B297" s="48"/>
      <c r="C297" s="48"/>
      <c r="D297" s="48">
        <f>D295/D296</f>
        <v>138</v>
      </c>
      <c r="E297" s="48"/>
      <c r="F297" s="48"/>
      <c r="G297" s="48"/>
      <c r="H297" s="48">
        <f>D297</f>
        <v>138</v>
      </c>
      <c r="I297" s="131">
        <v>150</v>
      </c>
      <c r="J297" s="127">
        <f>(H297-I297)/I297</f>
        <v>-0.08</v>
      </c>
    </row>
    <row r="298" spans="1:10" ht="15" customHeight="1">
      <c r="A298" s="104"/>
      <c r="B298" s="48"/>
      <c r="C298" s="48"/>
      <c r="D298" s="48"/>
      <c r="E298" s="48"/>
      <c r="F298" s="48"/>
      <c r="G298" s="48"/>
      <c r="H298" s="48"/>
      <c r="I298" s="131"/>
      <c r="J298" s="123"/>
    </row>
    <row r="299" spans="1:10" ht="15" customHeight="1">
      <c r="A299" s="94" t="s">
        <v>43</v>
      </c>
      <c r="B299" s="48"/>
      <c r="C299" s="48"/>
      <c r="D299" s="48"/>
      <c r="E299" s="48"/>
      <c r="F299" s="48"/>
      <c r="G299" s="48"/>
      <c r="H299" s="48"/>
      <c r="I299" s="131"/>
      <c r="J299" s="123"/>
    </row>
    <row r="300" spans="1:10" ht="15" customHeight="1">
      <c r="A300" s="64" t="s">
        <v>132</v>
      </c>
      <c r="B300" s="48"/>
      <c r="C300" s="48"/>
      <c r="D300" s="48">
        <v>129000</v>
      </c>
      <c r="E300" s="48"/>
      <c r="F300" s="48"/>
      <c r="G300" s="48"/>
      <c r="H300" s="48">
        <f>D300</f>
        <v>129000</v>
      </c>
      <c r="I300" s="131">
        <v>1243000</v>
      </c>
      <c r="J300" s="127">
        <f>(H300-I300)/I300</f>
        <v>-0.8962188254223652</v>
      </c>
    </row>
    <row r="301" spans="1:10" ht="15" customHeight="1">
      <c r="A301" s="64" t="s">
        <v>171</v>
      </c>
      <c r="B301" s="48"/>
      <c r="C301" s="48"/>
      <c r="D301" s="48">
        <v>33</v>
      </c>
      <c r="E301" s="48"/>
      <c r="F301" s="48"/>
      <c r="G301" s="48"/>
      <c r="H301" s="48">
        <f>D301</f>
        <v>33</v>
      </c>
      <c r="I301" s="131">
        <v>65</v>
      </c>
      <c r="J301" s="127">
        <f>(H301-I301)/I301</f>
        <v>-0.49230769230769234</v>
      </c>
    </row>
    <row r="302" spans="1:10" ht="15" customHeight="1">
      <c r="A302" s="64" t="s">
        <v>133</v>
      </c>
      <c r="B302" s="48"/>
      <c r="C302" s="48"/>
      <c r="D302" s="48">
        <f>D300/D301</f>
        <v>3909.090909090909</v>
      </c>
      <c r="E302" s="48"/>
      <c r="F302" s="48"/>
      <c r="G302" s="48"/>
      <c r="H302" s="48">
        <f>D302</f>
        <v>3909.090909090909</v>
      </c>
      <c r="I302" s="131">
        <v>19123</v>
      </c>
      <c r="J302" s="127">
        <f>(H302-I302)/I302</f>
        <v>-0.795581712644935</v>
      </c>
    </row>
    <row r="303" spans="1:10" ht="15" customHeight="1">
      <c r="A303" s="104"/>
      <c r="B303" s="48"/>
      <c r="C303" s="48"/>
      <c r="D303" s="48"/>
      <c r="E303" s="48"/>
      <c r="F303" s="48"/>
      <c r="G303" s="48"/>
      <c r="H303" s="48"/>
      <c r="I303" s="131"/>
      <c r="J303" s="123"/>
    </row>
    <row r="304" spans="1:10" ht="15" customHeight="1">
      <c r="A304" s="94" t="s">
        <v>64</v>
      </c>
      <c r="B304" s="48"/>
      <c r="C304" s="48"/>
      <c r="D304" s="48"/>
      <c r="E304" s="48"/>
      <c r="F304" s="48"/>
      <c r="G304" s="48"/>
      <c r="H304" s="48"/>
      <c r="I304" s="131"/>
      <c r="J304" s="123"/>
    </row>
    <row r="305" spans="1:10" ht="15" customHeight="1">
      <c r="A305" s="64" t="s">
        <v>132</v>
      </c>
      <c r="B305" s="48"/>
      <c r="C305" s="48"/>
      <c r="D305" s="48"/>
      <c r="E305" s="48"/>
      <c r="F305" s="48">
        <v>1500</v>
      </c>
      <c r="G305" s="48"/>
      <c r="H305" s="48">
        <v>1500</v>
      </c>
      <c r="I305" s="131">
        <v>26000</v>
      </c>
      <c r="J305" s="127">
        <f>(H305-I305)/I305</f>
        <v>-0.9423076923076923</v>
      </c>
    </row>
    <row r="306" spans="1:10" ht="15" customHeight="1">
      <c r="A306" s="64" t="s">
        <v>171</v>
      </c>
      <c r="B306" s="48"/>
      <c r="C306" s="48"/>
      <c r="D306" s="48"/>
      <c r="E306" s="48"/>
      <c r="F306" s="53">
        <v>0.5</v>
      </c>
      <c r="G306" s="48"/>
      <c r="H306" s="53">
        <v>0.5</v>
      </c>
      <c r="I306" s="131">
        <v>4</v>
      </c>
      <c r="J306" s="127">
        <f>(H306-I306)/I306</f>
        <v>-0.875</v>
      </c>
    </row>
    <row r="307" spans="1:10" ht="15" customHeight="1">
      <c r="A307" s="64" t="s">
        <v>133</v>
      </c>
      <c r="B307" s="48"/>
      <c r="C307" s="48"/>
      <c r="D307" s="48"/>
      <c r="E307" s="48"/>
      <c r="F307" s="48">
        <v>3000</v>
      </c>
      <c r="G307" s="48"/>
      <c r="H307" s="48">
        <v>3000</v>
      </c>
      <c r="I307" s="131">
        <v>6500</v>
      </c>
      <c r="J307" s="127">
        <f>(H307-I307)/I307</f>
        <v>-0.5384615384615384</v>
      </c>
    </row>
    <row r="308" spans="1:10" ht="15" customHeight="1">
      <c r="A308" s="104"/>
      <c r="B308" s="48"/>
      <c r="C308" s="48"/>
      <c r="D308" s="48"/>
      <c r="E308" s="48"/>
      <c r="F308" s="48"/>
      <c r="G308" s="48"/>
      <c r="H308" s="48"/>
      <c r="I308" s="131"/>
      <c r="J308" s="123"/>
    </row>
    <row r="309" spans="1:10" ht="15" customHeight="1">
      <c r="A309" s="94" t="s">
        <v>67</v>
      </c>
      <c r="B309" s="48"/>
      <c r="C309" s="48"/>
      <c r="D309" s="48"/>
      <c r="E309" s="48"/>
      <c r="F309" s="48"/>
      <c r="G309" s="48"/>
      <c r="H309" s="48"/>
      <c r="I309" s="131"/>
      <c r="J309" s="123"/>
    </row>
    <row r="310" spans="1:10" ht="15" customHeight="1">
      <c r="A310" s="64" t="s">
        <v>132</v>
      </c>
      <c r="B310" s="48"/>
      <c r="C310" s="48"/>
      <c r="D310" s="48">
        <v>10175</v>
      </c>
      <c r="E310" s="48">
        <v>1200</v>
      </c>
      <c r="F310" s="48"/>
      <c r="G310" s="48"/>
      <c r="H310" s="48">
        <f>SUM(B310:G310)</f>
        <v>11375</v>
      </c>
      <c r="I310" s="131">
        <v>30325</v>
      </c>
      <c r="J310" s="127">
        <f>(H310-I310)/I310</f>
        <v>-0.6248969497114591</v>
      </c>
    </row>
    <row r="311" spans="1:10" ht="15" customHeight="1">
      <c r="A311" s="64" t="s">
        <v>171</v>
      </c>
      <c r="B311" s="48"/>
      <c r="C311" s="48"/>
      <c r="D311" s="48">
        <v>18</v>
      </c>
      <c r="E311" s="48">
        <v>4</v>
      </c>
      <c r="F311" s="48"/>
      <c r="G311" s="48"/>
      <c r="H311" s="48">
        <f>SUM(B311:G311)</f>
        <v>22</v>
      </c>
      <c r="I311" s="131">
        <v>36</v>
      </c>
      <c r="J311" s="127">
        <f>(H311-I311)/I311</f>
        <v>-0.3888888888888889</v>
      </c>
    </row>
    <row r="312" spans="1:10" ht="15" customHeight="1">
      <c r="A312" s="64" t="s">
        <v>133</v>
      </c>
      <c r="B312" s="48"/>
      <c r="C312" s="48"/>
      <c r="D312" s="48">
        <f>D310/D311</f>
        <v>565.2777777777778</v>
      </c>
      <c r="E312" s="48">
        <f>E310/E311</f>
        <v>300</v>
      </c>
      <c r="F312" s="48"/>
      <c r="G312" s="48"/>
      <c r="H312" s="48">
        <f>H310/H311</f>
        <v>517.0454545454545</v>
      </c>
      <c r="I312" s="131">
        <v>842</v>
      </c>
      <c r="J312" s="127">
        <f>(H312-I312)/I312</f>
        <v>-0.3859317641977975</v>
      </c>
    </row>
    <row r="313" spans="1:10" ht="15" customHeight="1">
      <c r="A313" s="104"/>
      <c r="B313" s="48"/>
      <c r="C313" s="48"/>
      <c r="D313" s="48"/>
      <c r="E313" s="48"/>
      <c r="F313" s="48"/>
      <c r="G313" s="48"/>
      <c r="H313" s="48"/>
      <c r="I313" s="131"/>
      <c r="J313" s="123"/>
    </row>
    <row r="314" spans="1:10" ht="15" customHeight="1">
      <c r="A314" s="94" t="s">
        <v>187</v>
      </c>
      <c r="B314" s="48"/>
      <c r="C314" s="48"/>
      <c r="D314" s="48"/>
      <c r="E314" s="48"/>
      <c r="F314" s="48"/>
      <c r="G314" s="48"/>
      <c r="H314" s="48"/>
      <c r="I314" s="131"/>
      <c r="J314" s="123"/>
    </row>
    <row r="315" spans="1:10" ht="15" customHeight="1">
      <c r="A315" s="64" t="s">
        <v>132</v>
      </c>
      <c r="B315" s="48"/>
      <c r="C315" s="48"/>
      <c r="D315" s="48"/>
      <c r="E315" s="48"/>
      <c r="F315" s="48"/>
      <c r="G315" s="48"/>
      <c r="H315" s="48"/>
      <c r="I315" s="131"/>
      <c r="J315" s="123"/>
    </row>
    <row r="316" spans="1:10" ht="15" customHeight="1">
      <c r="A316" s="64" t="s">
        <v>171</v>
      </c>
      <c r="B316" s="48"/>
      <c r="C316" s="48"/>
      <c r="D316" s="48"/>
      <c r="E316" s="48"/>
      <c r="F316" s="48"/>
      <c r="G316" s="48"/>
      <c r="H316" s="48"/>
      <c r="I316" s="131"/>
      <c r="J316" s="123"/>
    </row>
    <row r="317" spans="1:10" ht="15" customHeight="1">
      <c r="A317" s="64" t="s">
        <v>133</v>
      </c>
      <c r="B317" s="48"/>
      <c r="C317" s="48"/>
      <c r="D317" s="48"/>
      <c r="E317" s="48"/>
      <c r="F317" s="48"/>
      <c r="G317" s="48"/>
      <c r="H317" s="48"/>
      <c r="I317" s="131"/>
      <c r="J317" s="123"/>
    </row>
    <row r="318" spans="1:10" ht="15" customHeight="1">
      <c r="A318" s="104"/>
      <c r="B318" s="48"/>
      <c r="C318" s="48"/>
      <c r="D318" s="48"/>
      <c r="E318" s="48"/>
      <c r="F318" s="48"/>
      <c r="G318" s="48"/>
      <c r="H318" s="48"/>
      <c r="I318" s="131"/>
      <c r="J318" s="123"/>
    </row>
    <row r="319" spans="1:10" ht="15" customHeight="1">
      <c r="A319" s="68" t="s">
        <v>115</v>
      </c>
      <c r="B319" s="48"/>
      <c r="C319" s="48"/>
      <c r="D319" s="48"/>
      <c r="E319" s="48"/>
      <c r="F319" s="48"/>
      <c r="G319" s="48"/>
      <c r="H319" s="48"/>
      <c r="I319" s="131"/>
      <c r="J319" s="123"/>
    </row>
    <row r="320" spans="1:10" ht="15" customHeight="1">
      <c r="A320" s="64" t="s">
        <v>132</v>
      </c>
      <c r="B320" s="48"/>
      <c r="C320" s="48"/>
      <c r="D320" s="48"/>
      <c r="E320" s="48">
        <v>30000</v>
      </c>
      <c r="F320" s="48"/>
      <c r="G320" s="48"/>
      <c r="H320" s="48">
        <v>30000</v>
      </c>
      <c r="I320" s="131">
        <v>10400</v>
      </c>
      <c r="J320" s="127">
        <f>(H320-I320)/I320</f>
        <v>1.8846153846153846</v>
      </c>
    </row>
    <row r="321" spans="1:10" ht="15" customHeight="1">
      <c r="A321" s="64" t="s">
        <v>171</v>
      </c>
      <c r="B321" s="48"/>
      <c r="C321" s="48"/>
      <c r="D321" s="48"/>
      <c r="E321" s="48">
        <v>3</v>
      </c>
      <c r="F321" s="48"/>
      <c r="G321" s="48"/>
      <c r="H321" s="48">
        <v>3</v>
      </c>
      <c r="I321" s="131">
        <v>2.6</v>
      </c>
      <c r="J321" s="127">
        <f>(H321-I321)/I321</f>
        <v>0.1538461538461538</v>
      </c>
    </row>
    <row r="322" spans="1:10" ht="15" customHeight="1">
      <c r="A322" s="64" t="s">
        <v>133</v>
      </c>
      <c r="B322" s="48"/>
      <c r="C322" s="48"/>
      <c r="D322" s="48"/>
      <c r="E322" s="48">
        <f>E320/E321</f>
        <v>10000</v>
      </c>
      <c r="F322" s="48"/>
      <c r="G322" s="48"/>
      <c r="H322" s="48">
        <f>H320/H321</f>
        <v>10000</v>
      </c>
      <c r="I322" s="131">
        <v>4000</v>
      </c>
      <c r="J322" s="123"/>
    </row>
    <row r="323" spans="1:10" ht="15" customHeight="1">
      <c r="A323" s="104"/>
      <c r="B323" s="48"/>
      <c r="C323" s="48"/>
      <c r="D323" s="48"/>
      <c r="E323" s="48"/>
      <c r="F323" s="48"/>
      <c r="G323" s="48"/>
      <c r="H323" s="48"/>
      <c r="I323" s="131"/>
      <c r="J323" s="123"/>
    </row>
    <row r="324" spans="1:10" ht="15" customHeight="1">
      <c r="A324" s="68" t="s">
        <v>188</v>
      </c>
      <c r="B324" s="48"/>
      <c r="C324" s="48"/>
      <c r="D324" s="48"/>
      <c r="E324" s="48"/>
      <c r="F324" s="48"/>
      <c r="G324" s="48"/>
      <c r="H324" s="48"/>
      <c r="I324" s="131"/>
      <c r="J324" s="123"/>
    </row>
    <row r="325" spans="1:10" ht="15" customHeight="1">
      <c r="A325" s="64" t="s">
        <v>132</v>
      </c>
      <c r="B325" s="48"/>
      <c r="C325" s="48"/>
      <c r="D325" s="48"/>
      <c r="E325" s="48"/>
      <c r="F325" s="48">
        <v>52000</v>
      </c>
      <c r="G325" s="48"/>
      <c r="H325" s="48">
        <v>52000</v>
      </c>
      <c r="I325" s="131">
        <v>16000</v>
      </c>
      <c r="J325" s="127">
        <f>(H325-I325)/I325</f>
        <v>2.25</v>
      </c>
    </row>
    <row r="326" spans="1:10" ht="15" customHeight="1">
      <c r="A326" s="64" t="s">
        <v>171</v>
      </c>
      <c r="B326" s="48"/>
      <c r="C326" s="48"/>
      <c r="D326" s="48"/>
      <c r="E326" s="48"/>
      <c r="F326" s="48">
        <v>7</v>
      </c>
      <c r="G326" s="48"/>
      <c r="H326" s="48">
        <v>7</v>
      </c>
      <c r="I326" s="131">
        <v>11</v>
      </c>
      <c r="J326" s="127">
        <f>(H326-I326)/I326</f>
        <v>-0.36363636363636365</v>
      </c>
    </row>
    <row r="327" spans="1:10" ht="15" customHeight="1">
      <c r="A327" s="64" t="s">
        <v>133</v>
      </c>
      <c r="B327" s="48"/>
      <c r="C327" s="48"/>
      <c r="D327" s="48"/>
      <c r="E327" s="48"/>
      <c r="F327" s="48">
        <f>F325/F326</f>
        <v>7428.571428571428</v>
      </c>
      <c r="G327" s="48"/>
      <c r="H327" s="48">
        <v>7429</v>
      </c>
      <c r="I327" s="131">
        <v>1455</v>
      </c>
      <c r="J327" s="123"/>
    </row>
    <row r="328" spans="1:10" ht="15" customHeight="1">
      <c r="A328" s="104"/>
      <c r="B328" s="48"/>
      <c r="C328" s="48"/>
      <c r="D328" s="48"/>
      <c r="E328" s="48"/>
      <c r="F328" s="48"/>
      <c r="G328" s="48"/>
      <c r="H328" s="48"/>
      <c r="I328" s="131"/>
      <c r="J328" s="123"/>
    </row>
    <row r="329" spans="1:10" ht="15" customHeight="1">
      <c r="A329" s="45" t="s">
        <v>52</v>
      </c>
      <c r="B329" s="48"/>
      <c r="C329" s="48"/>
      <c r="D329" s="48"/>
      <c r="E329" s="48"/>
      <c r="F329" s="48"/>
      <c r="G329" s="48"/>
      <c r="H329" s="48"/>
      <c r="I329" s="131"/>
      <c r="J329" s="123"/>
    </row>
    <row r="330" spans="1:10" ht="15" customHeight="1">
      <c r="A330" s="64" t="s">
        <v>132</v>
      </c>
      <c r="B330" s="48"/>
      <c r="C330" s="48"/>
      <c r="D330" s="48"/>
      <c r="E330" s="48"/>
      <c r="F330" s="48"/>
      <c r="G330" s="48"/>
      <c r="H330" s="48"/>
      <c r="I330" s="131"/>
      <c r="J330" s="123"/>
    </row>
    <row r="331" spans="1:10" ht="15" customHeight="1">
      <c r="A331" s="64" t="s">
        <v>171</v>
      </c>
      <c r="B331" s="48"/>
      <c r="C331" s="48"/>
      <c r="D331" s="48"/>
      <c r="E331" s="48"/>
      <c r="F331" s="48"/>
      <c r="G331" s="48"/>
      <c r="H331" s="48"/>
      <c r="I331" s="131"/>
      <c r="J331" s="123"/>
    </row>
    <row r="332" spans="1:10" ht="15" customHeight="1">
      <c r="A332" s="64" t="s">
        <v>133</v>
      </c>
      <c r="B332" s="48"/>
      <c r="C332" s="48"/>
      <c r="D332" s="48"/>
      <c r="E332" s="48"/>
      <c r="F332" s="48"/>
      <c r="G332" s="48"/>
      <c r="H332" s="48"/>
      <c r="I332" s="131"/>
      <c r="J332" s="123"/>
    </row>
    <row r="333" spans="1:10" ht="15" customHeight="1">
      <c r="A333" s="104"/>
      <c r="B333" s="48"/>
      <c r="C333" s="48"/>
      <c r="D333" s="48"/>
      <c r="E333" s="48"/>
      <c r="F333" s="48"/>
      <c r="G333" s="48"/>
      <c r="H333" s="48"/>
      <c r="I333" s="131"/>
      <c r="J333" s="123"/>
    </row>
    <row r="334" spans="1:10" ht="15" customHeight="1">
      <c r="A334" s="45" t="s">
        <v>189</v>
      </c>
      <c r="B334" s="48"/>
      <c r="C334" s="48"/>
      <c r="D334" s="48"/>
      <c r="E334" s="48"/>
      <c r="F334" s="48"/>
      <c r="G334" s="48"/>
      <c r="H334" s="48"/>
      <c r="I334" s="131"/>
      <c r="J334" s="123"/>
    </row>
    <row r="335" spans="1:10" ht="15" customHeight="1">
      <c r="A335" s="64" t="s">
        <v>132</v>
      </c>
      <c r="B335" s="48"/>
      <c r="C335" s="48"/>
      <c r="D335" s="48"/>
      <c r="E335" s="48"/>
      <c r="F335" s="48"/>
      <c r="G335" s="48"/>
      <c r="H335" s="48"/>
      <c r="I335" s="131"/>
      <c r="J335" s="123"/>
    </row>
    <row r="336" spans="1:10" ht="15" customHeight="1">
      <c r="A336" s="64" t="s">
        <v>171</v>
      </c>
      <c r="B336" s="48"/>
      <c r="C336" s="48"/>
      <c r="D336" s="48"/>
      <c r="E336" s="48"/>
      <c r="F336" s="48"/>
      <c r="G336" s="48"/>
      <c r="H336" s="48"/>
      <c r="I336" s="131"/>
      <c r="J336" s="123"/>
    </row>
    <row r="337" spans="1:10" ht="15" customHeight="1">
      <c r="A337" s="64" t="s">
        <v>133</v>
      </c>
      <c r="B337" s="48"/>
      <c r="C337" s="48"/>
      <c r="D337" s="48"/>
      <c r="E337" s="48"/>
      <c r="F337" s="48"/>
      <c r="G337" s="48"/>
      <c r="H337" s="48"/>
      <c r="I337" s="131"/>
      <c r="J337" s="123"/>
    </row>
    <row r="338" spans="1:10" ht="15" customHeight="1">
      <c r="A338" s="104"/>
      <c r="B338" s="48"/>
      <c r="C338" s="48"/>
      <c r="D338" s="48"/>
      <c r="E338" s="48"/>
      <c r="F338" s="48"/>
      <c r="G338" s="48"/>
      <c r="H338" s="48"/>
      <c r="I338" s="131"/>
      <c r="J338" s="123"/>
    </row>
    <row r="339" spans="1:10" ht="15" customHeight="1">
      <c r="A339" s="45" t="s">
        <v>190</v>
      </c>
      <c r="B339" s="48"/>
      <c r="C339" s="48"/>
      <c r="D339" s="48"/>
      <c r="E339" s="48"/>
      <c r="F339" s="48"/>
      <c r="G339" s="48"/>
      <c r="H339" s="48"/>
      <c r="I339" s="131"/>
      <c r="J339" s="123"/>
    </row>
    <row r="340" spans="1:10" ht="15" customHeight="1">
      <c r="A340" s="64" t="s">
        <v>132</v>
      </c>
      <c r="B340" s="48"/>
      <c r="C340" s="48"/>
      <c r="D340" s="48"/>
      <c r="E340" s="48"/>
      <c r="F340" s="48"/>
      <c r="G340" s="48"/>
      <c r="H340" s="48"/>
      <c r="I340" s="131"/>
      <c r="J340" s="123"/>
    </row>
    <row r="341" spans="1:10" ht="15" customHeight="1">
      <c r="A341" s="64" t="s">
        <v>171</v>
      </c>
      <c r="B341" s="48"/>
      <c r="C341" s="48"/>
      <c r="D341" s="48"/>
      <c r="E341" s="48"/>
      <c r="F341" s="48"/>
      <c r="G341" s="48"/>
      <c r="H341" s="48"/>
      <c r="I341" s="131"/>
      <c r="J341" s="123"/>
    </row>
    <row r="342" spans="1:10" ht="15" customHeight="1">
      <c r="A342" s="64" t="s">
        <v>133</v>
      </c>
      <c r="B342" s="48"/>
      <c r="C342" s="48"/>
      <c r="D342" s="48"/>
      <c r="E342" s="48"/>
      <c r="F342" s="48"/>
      <c r="G342" s="48"/>
      <c r="H342" s="48"/>
      <c r="I342" s="131"/>
      <c r="J342" s="123"/>
    </row>
    <row r="343" spans="1:10" ht="15" customHeight="1">
      <c r="A343" s="104"/>
      <c r="B343" s="48"/>
      <c r="C343" s="48"/>
      <c r="D343" s="48"/>
      <c r="E343" s="48"/>
      <c r="F343" s="48"/>
      <c r="G343" s="48"/>
      <c r="H343" s="48"/>
      <c r="I343" s="131"/>
      <c r="J343" s="123"/>
    </row>
    <row r="344" spans="1:10" ht="15" customHeight="1">
      <c r="A344" s="45" t="s">
        <v>191</v>
      </c>
      <c r="B344" s="48"/>
      <c r="C344" s="48"/>
      <c r="D344" s="48"/>
      <c r="E344" s="48"/>
      <c r="F344" s="48"/>
      <c r="G344" s="48"/>
      <c r="H344" s="48"/>
      <c r="I344" s="131"/>
      <c r="J344" s="123"/>
    </row>
    <row r="345" spans="1:10" ht="15" customHeight="1">
      <c r="A345" s="64" t="s">
        <v>132</v>
      </c>
      <c r="B345" s="48"/>
      <c r="C345" s="48"/>
      <c r="D345" s="48"/>
      <c r="E345" s="48"/>
      <c r="F345" s="48"/>
      <c r="G345" s="48"/>
      <c r="H345" s="48"/>
      <c r="I345" s="131"/>
      <c r="J345" s="123"/>
    </row>
    <row r="346" spans="1:10" ht="15" customHeight="1">
      <c r="A346" s="64" t="s">
        <v>171</v>
      </c>
      <c r="B346" s="48"/>
      <c r="C346" s="48"/>
      <c r="D346" s="48"/>
      <c r="E346" s="48"/>
      <c r="F346" s="48"/>
      <c r="G346" s="48"/>
      <c r="H346" s="48"/>
      <c r="I346" s="131"/>
      <c r="J346" s="123"/>
    </row>
    <row r="347" spans="1:10" ht="15" customHeight="1">
      <c r="A347" s="64" t="s">
        <v>133</v>
      </c>
      <c r="B347" s="48"/>
      <c r="C347" s="48"/>
      <c r="D347" s="48"/>
      <c r="E347" s="48"/>
      <c r="F347" s="48"/>
      <c r="G347" s="48"/>
      <c r="H347" s="48"/>
      <c r="I347" s="131"/>
      <c r="J347" s="123"/>
    </row>
    <row r="348" spans="1:10" ht="15" customHeight="1">
      <c r="A348" s="104"/>
      <c r="B348" s="48"/>
      <c r="C348" s="48"/>
      <c r="D348" s="48"/>
      <c r="E348" s="48"/>
      <c r="F348" s="48"/>
      <c r="G348" s="48"/>
      <c r="H348" s="48"/>
      <c r="I348" s="131"/>
      <c r="J348" s="123"/>
    </row>
    <row r="349" spans="1:10" ht="15" customHeight="1">
      <c r="A349" s="64"/>
      <c r="B349" s="138"/>
      <c r="C349" s="139"/>
      <c r="D349" s="140"/>
      <c r="E349" s="107"/>
      <c r="F349" s="141"/>
      <c r="G349" s="139"/>
      <c r="H349" s="111" t="s">
        <v>213</v>
      </c>
      <c r="I349" s="132" t="s">
        <v>213</v>
      </c>
      <c r="J349" s="123"/>
    </row>
    <row r="350" spans="1:10" ht="15" customHeight="1">
      <c r="A350" s="64" t="s">
        <v>3</v>
      </c>
      <c r="B350" s="46" t="s">
        <v>207</v>
      </c>
      <c r="C350" s="46" t="s">
        <v>208</v>
      </c>
      <c r="D350" s="46" t="s">
        <v>209</v>
      </c>
      <c r="E350" s="110" t="s">
        <v>210</v>
      </c>
      <c r="F350" s="46" t="s">
        <v>211</v>
      </c>
      <c r="G350" s="46" t="s">
        <v>212</v>
      </c>
      <c r="H350" s="112">
        <v>2009</v>
      </c>
      <c r="I350" s="136">
        <v>2008</v>
      </c>
      <c r="J350" s="123"/>
    </row>
    <row r="351" spans="1:10" ht="15" customHeight="1">
      <c r="A351" s="66" t="s">
        <v>192</v>
      </c>
      <c r="B351" s="48"/>
      <c r="C351" s="48"/>
      <c r="D351" s="48"/>
      <c r="E351" s="48"/>
      <c r="F351" s="48"/>
      <c r="G351" s="48"/>
      <c r="H351" s="48"/>
      <c r="I351" s="131"/>
      <c r="J351" s="123"/>
    </row>
    <row r="352" spans="1:10" ht="15" customHeight="1">
      <c r="A352" s="98" t="s">
        <v>138</v>
      </c>
      <c r="B352" s="48">
        <f>B353+B355</f>
        <v>47000</v>
      </c>
      <c r="C352" s="48">
        <f>C353+C355</f>
        <v>75000</v>
      </c>
      <c r="D352" s="48">
        <v>194045</v>
      </c>
      <c r="E352" s="48">
        <v>62750</v>
      </c>
      <c r="F352" s="48">
        <v>212902</v>
      </c>
      <c r="G352" s="48">
        <v>34000</v>
      </c>
      <c r="H352" s="48">
        <f>SUM(B352:G352)</f>
        <v>625697</v>
      </c>
      <c r="I352" s="131">
        <v>354400</v>
      </c>
      <c r="J352" s="127">
        <f aca="true" t="shared" si="11" ref="J352:J357">(H352-I352)/I352</f>
        <v>0.7655107223476298</v>
      </c>
    </row>
    <row r="353" spans="1:10" ht="15" customHeight="1">
      <c r="A353" s="64" t="s">
        <v>162</v>
      </c>
      <c r="B353" s="48">
        <v>25000</v>
      </c>
      <c r="C353" s="48"/>
      <c r="D353" s="48">
        <v>114500</v>
      </c>
      <c r="E353" s="48">
        <v>10000</v>
      </c>
      <c r="F353" s="48"/>
      <c r="G353" s="48"/>
      <c r="H353" s="48">
        <f>SUM(B353:G353)</f>
        <v>149500</v>
      </c>
      <c r="I353" s="131">
        <v>219700</v>
      </c>
      <c r="J353" s="127">
        <f t="shared" si="11"/>
        <v>-0.31952662721893493</v>
      </c>
    </row>
    <row r="354" spans="1:10" ht="15" customHeight="1">
      <c r="A354" s="64" t="s">
        <v>217</v>
      </c>
      <c r="B354" s="48"/>
      <c r="C354" s="48"/>
      <c r="D354" s="48">
        <v>20000</v>
      </c>
      <c r="E354" s="48"/>
      <c r="F354" s="48">
        <v>212902</v>
      </c>
      <c r="G354" s="48"/>
      <c r="H354" s="48">
        <f>SUM(B354:G354)</f>
        <v>232902</v>
      </c>
      <c r="I354" s="131"/>
      <c r="J354" s="123"/>
    </row>
    <row r="355" spans="1:10" ht="15" customHeight="1">
      <c r="A355" s="65" t="s">
        <v>151</v>
      </c>
      <c r="B355" s="48">
        <v>22000</v>
      </c>
      <c r="C355" s="48">
        <v>75000</v>
      </c>
      <c r="D355" s="48">
        <v>59545</v>
      </c>
      <c r="E355" s="48">
        <v>52750</v>
      </c>
      <c r="F355" s="48"/>
      <c r="G355" s="48">
        <v>34000</v>
      </c>
      <c r="H355" s="48">
        <f>SUM(B355:G355)</f>
        <v>243295</v>
      </c>
      <c r="I355" s="131">
        <v>134700</v>
      </c>
      <c r="J355" s="127">
        <f t="shared" si="11"/>
        <v>0.8061989606533037</v>
      </c>
    </row>
    <row r="356" spans="1:10" ht="15" customHeight="1">
      <c r="A356" s="64" t="s">
        <v>170</v>
      </c>
      <c r="B356" s="48">
        <v>4</v>
      </c>
      <c r="C356" s="53">
        <v>7.5</v>
      </c>
      <c r="D356" s="48">
        <v>11</v>
      </c>
      <c r="E356" s="48">
        <v>10</v>
      </c>
      <c r="F356" s="53">
        <f>F354/F357</f>
        <v>17.741833333333332</v>
      </c>
      <c r="G356" s="48">
        <v>4</v>
      </c>
      <c r="H356" s="48">
        <f>SUM(B356:G356)</f>
        <v>54.24183333333333</v>
      </c>
      <c r="I356" s="131">
        <v>24.2</v>
      </c>
      <c r="J356" s="127">
        <f t="shared" si="11"/>
        <v>1.2413980716253443</v>
      </c>
    </row>
    <row r="357" spans="1:10" ht="15" customHeight="1">
      <c r="A357" s="64" t="s">
        <v>133</v>
      </c>
      <c r="B357" s="48">
        <f>B352/B356</f>
        <v>11750</v>
      </c>
      <c r="C357" s="48">
        <f>C355/C356</f>
        <v>10000</v>
      </c>
      <c r="D357" s="48">
        <f>D352/D356</f>
        <v>17640.454545454544</v>
      </c>
      <c r="E357" s="48">
        <f>E352/E356</f>
        <v>6275</v>
      </c>
      <c r="F357" s="48">
        <v>12000</v>
      </c>
      <c r="G357" s="48">
        <f>G355/G356</f>
        <v>8500</v>
      </c>
      <c r="H357" s="48">
        <f>H352/H356</f>
        <v>11535.321753505135</v>
      </c>
      <c r="I357" s="131">
        <v>14645</v>
      </c>
      <c r="J357" s="127">
        <f t="shared" si="11"/>
        <v>-0.21233719675622156</v>
      </c>
    </row>
    <row r="358" spans="1:10" ht="15" customHeight="1">
      <c r="A358" s="104"/>
      <c r="B358" s="48"/>
      <c r="C358" s="48"/>
      <c r="D358" s="48"/>
      <c r="E358" s="48"/>
      <c r="F358" s="48"/>
      <c r="G358" s="48"/>
      <c r="H358" s="48"/>
      <c r="I358" s="131"/>
      <c r="J358" s="123"/>
    </row>
    <row r="359" spans="1:10" ht="15" customHeight="1">
      <c r="A359" s="45" t="s">
        <v>31</v>
      </c>
      <c r="B359" s="48"/>
      <c r="C359" s="48"/>
      <c r="D359" s="48"/>
      <c r="E359" s="48"/>
      <c r="F359" s="48"/>
      <c r="G359" s="48"/>
      <c r="H359" s="48"/>
      <c r="I359" s="131"/>
      <c r="J359" s="123"/>
    </row>
    <row r="360" spans="1:10" ht="15" customHeight="1">
      <c r="A360" s="64" t="s">
        <v>132</v>
      </c>
      <c r="B360" s="48">
        <v>500000</v>
      </c>
      <c r="C360" s="48">
        <v>290000</v>
      </c>
      <c r="D360" s="48">
        <v>464000</v>
      </c>
      <c r="E360" s="48">
        <v>515723</v>
      </c>
      <c r="F360" s="48">
        <v>7500</v>
      </c>
      <c r="G360" s="48">
        <v>77665</v>
      </c>
      <c r="H360" s="48">
        <f>SUM(B360:G360)</f>
        <v>1854888</v>
      </c>
      <c r="I360" s="131">
        <v>1430137</v>
      </c>
      <c r="J360" s="127">
        <f>(H360-I360)/I360</f>
        <v>0.29700021746168376</v>
      </c>
    </row>
    <row r="361" spans="1:10" ht="15" customHeight="1">
      <c r="A361" s="64" t="s">
        <v>170</v>
      </c>
      <c r="B361" s="48">
        <v>25</v>
      </c>
      <c r="C361" s="48">
        <v>13</v>
      </c>
      <c r="D361" s="53">
        <v>15.6</v>
      </c>
      <c r="E361" s="48">
        <v>26</v>
      </c>
      <c r="F361" s="48">
        <v>1</v>
      </c>
      <c r="G361" s="48">
        <v>15</v>
      </c>
      <c r="H361" s="48">
        <f>SUM(B361:G361)</f>
        <v>95.6</v>
      </c>
      <c r="I361" s="131">
        <v>80.5</v>
      </c>
      <c r="J361" s="127">
        <f>(H361-I361)/I361</f>
        <v>0.18757763975155273</v>
      </c>
    </row>
    <row r="362" spans="1:10" ht="15" customHeight="1">
      <c r="A362" s="64" t="s">
        <v>133</v>
      </c>
      <c r="B362" s="48">
        <f>B360/B361</f>
        <v>20000</v>
      </c>
      <c r="C362" s="48">
        <f>C360/C361</f>
        <v>22307.69230769231</v>
      </c>
      <c r="D362" s="48">
        <f>D360/D361</f>
        <v>29743.589743589746</v>
      </c>
      <c r="E362" s="48">
        <f>E360/E361</f>
        <v>19835.5</v>
      </c>
      <c r="F362" s="48">
        <v>7500</v>
      </c>
      <c r="G362" s="48">
        <f>G360/G361</f>
        <v>5177.666666666667</v>
      </c>
      <c r="H362" s="48">
        <f>H360/H361</f>
        <v>19402.594142259415</v>
      </c>
      <c r="I362" s="131">
        <v>17766</v>
      </c>
      <c r="J362" s="127">
        <f>(H362-I362)/I362</f>
        <v>0.09211944963747692</v>
      </c>
    </row>
    <row r="363" spans="1:10" ht="15" customHeight="1">
      <c r="A363" s="104"/>
      <c r="B363" s="48"/>
      <c r="C363" s="48"/>
      <c r="D363" s="48"/>
      <c r="E363" s="48"/>
      <c r="F363" s="48"/>
      <c r="G363" s="48"/>
      <c r="H363" s="48"/>
      <c r="I363" s="131"/>
      <c r="J363" s="123"/>
    </row>
    <row r="364" spans="1:10" ht="15" customHeight="1">
      <c r="A364" s="94" t="s">
        <v>159</v>
      </c>
      <c r="B364" s="48"/>
      <c r="C364" s="48"/>
      <c r="D364" s="48"/>
      <c r="E364" s="48"/>
      <c r="F364" s="48"/>
      <c r="G364" s="48"/>
      <c r="H364" s="48"/>
      <c r="I364" s="131"/>
      <c r="J364" s="123"/>
    </row>
    <row r="365" spans="1:10" ht="15" customHeight="1">
      <c r="A365" s="64" t="s">
        <v>132</v>
      </c>
      <c r="B365" s="48">
        <v>180000</v>
      </c>
      <c r="C365" s="48">
        <v>130000</v>
      </c>
      <c r="D365" s="48">
        <v>99000</v>
      </c>
      <c r="E365" s="48">
        <v>677300</v>
      </c>
      <c r="F365" s="48">
        <v>2000</v>
      </c>
      <c r="G365" s="48">
        <v>97129</v>
      </c>
      <c r="H365" s="48">
        <f>SUM(B365:G365)</f>
        <v>1185429</v>
      </c>
      <c r="I365" s="131">
        <v>1070387</v>
      </c>
      <c r="J365" s="127">
        <f>(H365-I365)/I365</f>
        <v>0.10747701532249551</v>
      </c>
    </row>
    <row r="366" spans="1:10" ht="15" customHeight="1">
      <c r="A366" s="64" t="s">
        <v>170</v>
      </c>
      <c r="B366" s="48">
        <v>18</v>
      </c>
      <c r="C366" s="48">
        <v>9</v>
      </c>
      <c r="D366" s="48">
        <v>12</v>
      </c>
      <c r="E366" s="48">
        <v>35</v>
      </c>
      <c r="F366" s="73">
        <v>0.13</v>
      </c>
      <c r="G366" s="48">
        <v>20</v>
      </c>
      <c r="H366" s="48">
        <f>SUM(B366:G366)</f>
        <v>94.13</v>
      </c>
      <c r="I366" s="131">
        <v>83.78</v>
      </c>
      <c r="J366" s="127">
        <f>(H366-I366)/I366</f>
        <v>0.12353783719264734</v>
      </c>
    </row>
    <row r="367" spans="1:10" ht="15" customHeight="1">
      <c r="A367" s="64" t="s">
        <v>133</v>
      </c>
      <c r="B367" s="48">
        <f aca="true" t="shared" si="12" ref="B367:H367">B365/B366</f>
        <v>10000</v>
      </c>
      <c r="C367" s="48">
        <f t="shared" si="12"/>
        <v>14444.444444444445</v>
      </c>
      <c r="D367" s="48">
        <f t="shared" si="12"/>
        <v>8250</v>
      </c>
      <c r="E367" s="48">
        <f t="shared" si="12"/>
        <v>19351.428571428572</v>
      </c>
      <c r="F367" s="48">
        <f t="shared" si="12"/>
        <v>15384.615384615385</v>
      </c>
      <c r="G367" s="48">
        <f t="shared" si="12"/>
        <v>4856.45</v>
      </c>
      <c r="H367" s="48">
        <f t="shared" si="12"/>
        <v>12593.53022415808</v>
      </c>
      <c r="I367" s="131">
        <v>12776</v>
      </c>
      <c r="J367" s="127">
        <f>(H367-I367)/I367</f>
        <v>-0.014282230419686962</v>
      </c>
    </row>
    <row r="368" spans="1:10" ht="15" customHeight="1">
      <c r="A368" s="105"/>
      <c r="B368" s="48"/>
      <c r="C368" s="48"/>
      <c r="D368" s="48"/>
      <c r="E368" s="48"/>
      <c r="F368" s="48"/>
      <c r="G368" s="48"/>
      <c r="H368" s="48"/>
      <c r="I368" s="131"/>
      <c r="J368" s="123"/>
    </row>
    <row r="369" spans="1:10" ht="15" customHeight="1">
      <c r="A369" s="83" t="s">
        <v>34</v>
      </c>
      <c r="B369" s="48"/>
      <c r="C369" s="48"/>
      <c r="D369" s="48"/>
      <c r="E369" s="48"/>
      <c r="F369" s="48"/>
      <c r="G369" s="48"/>
      <c r="H369" s="48"/>
      <c r="I369" s="131"/>
      <c r="J369" s="123"/>
    </row>
    <row r="370" spans="1:10" ht="15" customHeight="1">
      <c r="A370" s="64" t="s">
        <v>132</v>
      </c>
      <c r="B370" s="48"/>
      <c r="C370" s="48">
        <v>103700</v>
      </c>
      <c r="D370" s="48"/>
      <c r="E370" s="48">
        <v>604000</v>
      </c>
      <c r="F370" s="48">
        <v>1400</v>
      </c>
      <c r="G370" s="48"/>
      <c r="H370" s="48">
        <f>SUM(B370:G370)</f>
        <v>709100</v>
      </c>
      <c r="I370" s="131">
        <v>463700</v>
      </c>
      <c r="J370" s="127">
        <f>(H370-I370)/I370</f>
        <v>0.5292214794047876</v>
      </c>
    </row>
    <row r="371" spans="1:10" ht="15" customHeight="1">
      <c r="A371" s="64" t="s">
        <v>170</v>
      </c>
      <c r="B371" s="48"/>
      <c r="C371" s="48">
        <v>7</v>
      </c>
      <c r="D371" s="48"/>
      <c r="E371" s="48">
        <v>72</v>
      </c>
      <c r="F371" s="48">
        <v>1</v>
      </c>
      <c r="G371" s="48"/>
      <c r="H371" s="48">
        <f>SUM(B371:G371)</f>
        <v>80</v>
      </c>
      <c r="I371" s="131">
        <v>56.5</v>
      </c>
      <c r="J371" s="127">
        <f>(H371-I371)/I371</f>
        <v>0.415929203539823</v>
      </c>
    </row>
    <row r="372" spans="1:10" ht="15" customHeight="1">
      <c r="A372" s="64" t="s">
        <v>133</v>
      </c>
      <c r="B372" s="48"/>
      <c r="C372" s="48">
        <f>C370/C371</f>
        <v>14814.285714285714</v>
      </c>
      <c r="D372" s="48"/>
      <c r="E372" s="48">
        <f>E370/E371</f>
        <v>8388.888888888889</v>
      </c>
      <c r="F372" s="48">
        <v>1400</v>
      </c>
      <c r="G372" s="48"/>
      <c r="H372" s="48">
        <f>H370/H371</f>
        <v>8863.75</v>
      </c>
      <c r="I372" s="131">
        <v>8207</v>
      </c>
      <c r="J372" s="127">
        <f>(H372-I372)/I372</f>
        <v>0.08002315096868527</v>
      </c>
    </row>
    <row r="373" spans="1:10" s="27" customFormat="1" ht="15" customHeight="1">
      <c r="A373" s="56"/>
      <c r="B373" s="55"/>
      <c r="C373" s="55"/>
      <c r="D373" s="55"/>
      <c r="E373" s="46"/>
      <c r="F373" s="46"/>
      <c r="G373" s="46"/>
      <c r="H373" s="46"/>
      <c r="I373" s="134"/>
      <c r="J373" s="126"/>
    </row>
    <row r="374" spans="1:10" ht="15" customHeight="1">
      <c r="A374" s="97" t="s">
        <v>27</v>
      </c>
      <c r="B374" s="50"/>
      <c r="C374" s="57"/>
      <c r="D374" s="57"/>
      <c r="E374" s="58"/>
      <c r="F374" s="58"/>
      <c r="G374" s="58"/>
      <c r="H374" s="57"/>
      <c r="I374" s="131"/>
      <c r="J374" s="123"/>
    </row>
    <row r="375" spans="1:10" ht="15" customHeight="1">
      <c r="A375" s="64" t="s">
        <v>132</v>
      </c>
      <c r="B375" s="52">
        <v>420000</v>
      </c>
      <c r="C375" s="52">
        <v>376000</v>
      </c>
      <c r="D375" s="52">
        <v>128000</v>
      </c>
      <c r="E375" s="52">
        <v>2321400</v>
      </c>
      <c r="F375" s="52"/>
      <c r="G375" s="52">
        <v>110100</v>
      </c>
      <c r="H375" s="48">
        <f>SUM(B375:G375)</f>
        <v>3355500</v>
      </c>
      <c r="I375" s="131">
        <v>3809547</v>
      </c>
      <c r="J375" s="127">
        <f>(H375-I375)/I375</f>
        <v>-0.11918661195149975</v>
      </c>
    </row>
    <row r="376" spans="1:10" ht="15" customHeight="1">
      <c r="A376" s="64" t="s">
        <v>170</v>
      </c>
      <c r="B376" s="85">
        <v>21</v>
      </c>
      <c r="C376" s="59">
        <v>20</v>
      </c>
      <c r="D376" s="60">
        <v>4.5</v>
      </c>
      <c r="E376" s="59">
        <v>84</v>
      </c>
      <c r="F376" s="61"/>
      <c r="G376" s="59">
        <v>23</v>
      </c>
      <c r="H376" s="48">
        <f>SUM(B376:G376)</f>
        <v>152.5</v>
      </c>
      <c r="I376" s="131">
        <v>147.78</v>
      </c>
      <c r="J376" s="127">
        <f>(H376-I376)/I376</f>
        <v>0.03193936933279198</v>
      </c>
    </row>
    <row r="377" spans="1:10" ht="15" customHeight="1">
      <c r="A377" s="64" t="s">
        <v>133</v>
      </c>
      <c r="B377" s="59">
        <f>B375/B376</f>
        <v>20000</v>
      </c>
      <c r="C377" s="59">
        <f>C375/C376</f>
        <v>18800</v>
      </c>
      <c r="D377" s="59">
        <f>D375/D376</f>
        <v>28444.444444444445</v>
      </c>
      <c r="E377" s="59">
        <f>E375/E376</f>
        <v>27635.714285714286</v>
      </c>
      <c r="F377" s="59"/>
      <c r="G377" s="59">
        <f>G375/G376</f>
        <v>4786.95652173913</v>
      </c>
      <c r="H377" s="59">
        <f>H375/H376</f>
        <v>22003.27868852459</v>
      </c>
      <c r="I377" s="131">
        <v>25779</v>
      </c>
      <c r="J377" s="127">
        <f>(H377-I377)/I377</f>
        <v>-0.14646500296657777</v>
      </c>
    </row>
    <row r="378" spans="1:10" ht="15" customHeight="1">
      <c r="A378" s="64"/>
      <c r="B378" s="59"/>
      <c r="C378" s="59"/>
      <c r="D378" s="59"/>
      <c r="E378" s="59"/>
      <c r="F378" s="59"/>
      <c r="G378" s="59"/>
      <c r="H378" s="59"/>
      <c r="I378" s="131"/>
      <c r="J378" s="123"/>
    </row>
    <row r="379" spans="1:10" ht="15" customHeight="1">
      <c r="A379" s="68" t="s">
        <v>117</v>
      </c>
      <c r="B379" s="59"/>
      <c r="C379" s="59"/>
      <c r="D379" s="59"/>
      <c r="E379" s="59"/>
      <c r="F379" s="59"/>
      <c r="G379" s="59"/>
      <c r="H379" s="59"/>
      <c r="I379" s="131"/>
      <c r="J379" s="123"/>
    </row>
    <row r="380" spans="1:10" ht="15" customHeight="1">
      <c r="A380" s="64" t="s">
        <v>132</v>
      </c>
      <c r="B380" s="59"/>
      <c r="C380" s="59">
        <v>261000</v>
      </c>
      <c r="D380" s="59">
        <v>147000</v>
      </c>
      <c r="E380" s="59">
        <v>115834</v>
      </c>
      <c r="F380" s="59"/>
      <c r="G380" s="59"/>
      <c r="H380" s="48">
        <f>SUM(B380:G380)</f>
        <v>523834</v>
      </c>
      <c r="I380" s="131">
        <v>328157</v>
      </c>
      <c r="J380" s="127">
        <f>(H380-I380)/I380</f>
        <v>0.5962907998305689</v>
      </c>
    </row>
    <row r="381" spans="1:10" ht="15" customHeight="1">
      <c r="A381" s="64" t="s">
        <v>170</v>
      </c>
      <c r="B381" s="59"/>
      <c r="C381" s="59">
        <v>6</v>
      </c>
      <c r="D381" s="61">
        <v>7.75</v>
      </c>
      <c r="E381" s="60">
        <v>5.5</v>
      </c>
      <c r="F381" s="59"/>
      <c r="G381" s="59"/>
      <c r="H381" s="48">
        <f>SUM(B381:G381)</f>
        <v>19.25</v>
      </c>
      <c r="I381" s="131">
        <v>12.6</v>
      </c>
      <c r="J381" s="127">
        <f>(H381-I381)/I381</f>
        <v>0.5277777777777778</v>
      </c>
    </row>
    <row r="382" spans="1:10" ht="15" customHeight="1">
      <c r="A382" s="64" t="s">
        <v>133</v>
      </c>
      <c r="B382" s="59"/>
      <c r="C382" s="59">
        <f>C380/C381</f>
        <v>43500</v>
      </c>
      <c r="D382" s="59">
        <f>D380/D381</f>
        <v>18967.74193548387</v>
      </c>
      <c r="E382" s="59">
        <f>E380/E381</f>
        <v>21060.727272727272</v>
      </c>
      <c r="F382" s="59"/>
      <c r="G382" s="59"/>
      <c r="H382" s="59">
        <f>H380/H381</f>
        <v>27212.155844155845</v>
      </c>
      <c r="I382" s="131">
        <v>26148</v>
      </c>
      <c r="J382" s="127">
        <f>(H382-I382)/I382</f>
        <v>0.04069740875615131</v>
      </c>
    </row>
    <row r="383" spans="1:10" ht="15" customHeight="1">
      <c r="A383" s="64"/>
      <c r="B383" s="59"/>
      <c r="C383" s="59"/>
      <c r="D383" s="59"/>
      <c r="E383" s="59"/>
      <c r="F383" s="59"/>
      <c r="G383" s="59"/>
      <c r="H383" s="59"/>
      <c r="I383" s="131"/>
      <c r="J383" s="123"/>
    </row>
    <row r="384" spans="1:10" ht="15" customHeight="1">
      <c r="A384" s="45" t="s">
        <v>28</v>
      </c>
      <c r="B384" s="58"/>
      <c r="C384" s="58"/>
      <c r="D384" s="58"/>
      <c r="E384" s="58"/>
      <c r="F384" s="58"/>
      <c r="G384" s="58"/>
      <c r="H384" s="58"/>
      <c r="I384" s="131"/>
      <c r="J384" s="123"/>
    </row>
    <row r="385" spans="1:10" ht="15" customHeight="1">
      <c r="A385" s="64" t="s">
        <v>132</v>
      </c>
      <c r="B385" s="52">
        <v>88200</v>
      </c>
      <c r="C385" s="52">
        <v>40800</v>
      </c>
      <c r="D385" s="52"/>
      <c r="E385" s="52">
        <v>212450</v>
      </c>
      <c r="F385" s="52"/>
      <c r="G385" s="87">
        <v>90420</v>
      </c>
      <c r="H385" s="48">
        <f>SUM(B385:G385)</f>
        <v>431870</v>
      </c>
      <c r="I385" s="131">
        <v>344839</v>
      </c>
      <c r="J385" s="127">
        <f>(H385-I385)/I385</f>
        <v>0.25238154617082176</v>
      </c>
    </row>
    <row r="386" spans="1:10" ht="15" customHeight="1">
      <c r="A386" s="64" t="s">
        <v>170</v>
      </c>
      <c r="B386" s="80">
        <v>15</v>
      </c>
      <c r="C386" s="61">
        <v>7</v>
      </c>
      <c r="D386" s="61"/>
      <c r="E386" s="60">
        <v>23</v>
      </c>
      <c r="F386" s="60"/>
      <c r="G386" s="87">
        <v>15</v>
      </c>
      <c r="H386" s="48">
        <f>SUM(B386:G386)</f>
        <v>60</v>
      </c>
      <c r="I386" s="131">
        <v>43.8</v>
      </c>
      <c r="J386" s="127">
        <f>(H386-I386)/I386</f>
        <v>0.3698630136986302</v>
      </c>
    </row>
    <row r="387" spans="1:10" ht="15" customHeight="1">
      <c r="A387" s="64" t="s">
        <v>133</v>
      </c>
      <c r="B387" s="59">
        <f>B385/B386</f>
        <v>5880</v>
      </c>
      <c r="C387" s="59">
        <f>C385/C386</f>
        <v>5828.571428571428</v>
      </c>
      <c r="D387" s="59"/>
      <c r="E387" s="59">
        <f>E385/E386</f>
        <v>9236.95652173913</v>
      </c>
      <c r="F387" s="59"/>
      <c r="G387" s="87">
        <f>G385/G386</f>
        <v>6028</v>
      </c>
      <c r="H387" s="59">
        <f>H385/H386</f>
        <v>7197.833333333333</v>
      </c>
      <c r="I387" s="131">
        <v>7873</v>
      </c>
      <c r="J387" s="127">
        <f>(H387-I387)/I387</f>
        <v>-0.08575722934925276</v>
      </c>
    </row>
    <row r="388" spans="9:10" ht="15" customHeight="1">
      <c r="I388" s="135"/>
      <c r="J388" s="123"/>
    </row>
    <row r="389" spans="1:10" ht="15" customHeight="1">
      <c r="A389" s="98" t="s">
        <v>29</v>
      </c>
      <c r="B389" s="58"/>
      <c r="C389" s="58"/>
      <c r="D389" s="58"/>
      <c r="E389" s="58"/>
      <c r="F389" s="58"/>
      <c r="G389" s="50"/>
      <c r="H389" s="58"/>
      <c r="I389" s="131"/>
      <c r="J389" s="123"/>
    </row>
    <row r="390" spans="1:10" ht="15" customHeight="1">
      <c r="A390" s="64" t="s">
        <v>132</v>
      </c>
      <c r="B390" s="99"/>
      <c r="C390" s="52">
        <v>14100</v>
      </c>
      <c r="D390" s="52"/>
      <c r="E390" s="52">
        <v>34585</v>
      </c>
      <c r="F390" s="52">
        <v>500</v>
      </c>
      <c r="G390" s="52">
        <v>15158</v>
      </c>
      <c r="H390" s="48">
        <f>SUM(B390:G390)</f>
        <v>64343</v>
      </c>
      <c r="I390" s="131">
        <v>65415</v>
      </c>
      <c r="J390" s="127">
        <f>(H390-I390)/I390</f>
        <v>-0.016387678666972407</v>
      </c>
    </row>
    <row r="391" spans="1:10" ht="15" customHeight="1">
      <c r="A391" s="64" t="s">
        <v>170</v>
      </c>
      <c r="B391" s="72"/>
      <c r="C391" s="59">
        <v>5</v>
      </c>
      <c r="D391" s="59"/>
      <c r="E391" s="61">
        <v>7</v>
      </c>
      <c r="F391" s="60">
        <v>0.5</v>
      </c>
      <c r="G391" s="75">
        <v>12</v>
      </c>
      <c r="H391" s="48">
        <f>SUM(B391:G391)</f>
        <v>24.5</v>
      </c>
      <c r="I391" s="131">
        <v>26.38</v>
      </c>
      <c r="J391" s="127">
        <f>(H391-I391)/I391</f>
        <v>-0.07126611068991656</v>
      </c>
    </row>
    <row r="392" spans="1:10" ht="15" customHeight="1">
      <c r="A392" s="64" t="s">
        <v>133</v>
      </c>
      <c r="B392" s="72"/>
      <c r="C392" s="59">
        <f>C390/C391</f>
        <v>2820</v>
      </c>
      <c r="D392" s="59"/>
      <c r="E392" s="59">
        <f>E390/E391</f>
        <v>4940.714285714285</v>
      </c>
      <c r="F392" s="59">
        <f>F390/F391</f>
        <v>1000</v>
      </c>
      <c r="G392" s="59">
        <f>G390/G391</f>
        <v>1263.1666666666667</v>
      </c>
      <c r="H392" s="59">
        <f>H390/H391</f>
        <v>2626.2448979591836</v>
      </c>
      <c r="I392" s="131">
        <v>2480</v>
      </c>
      <c r="J392" s="127">
        <f>(H392-I392)/I392</f>
        <v>0.05896971691902565</v>
      </c>
    </row>
    <row r="393" spans="1:10" ht="15" customHeight="1">
      <c r="A393" s="64"/>
      <c r="B393" s="59"/>
      <c r="C393" s="59"/>
      <c r="D393" s="59"/>
      <c r="E393" s="59"/>
      <c r="F393" s="59"/>
      <c r="G393" s="59"/>
      <c r="H393" s="59"/>
      <c r="I393" s="131"/>
      <c r="J393" s="123"/>
    </row>
    <row r="394" spans="1:10" ht="15" customHeight="1">
      <c r="A394" s="68" t="s">
        <v>108</v>
      </c>
      <c r="B394" s="59"/>
      <c r="C394" s="59"/>
      <c r="D394" s="59"/>
      <c r="E394" s="59"/>
      <c r="F394" s="59"/>
      <c r="G394" s="59"/>
      <c r="H394" s="59"/>
      <c r="I394" s="131"/>
      <c r="J394" s="123"/>
    </row>
    <row r="395" spans="1:10" ht="15" customHeight="1">
      <c r="A395" s="64" t="s">
        <v>132</v>
      </c>
      <c r="B395" s="59"/>
      <c r="C395" s="59">
        <v>6000</v>
      </c>
      <c r="D395" s="59"/>
      <c r="E395" s="59">
        <v>52000</v>
      </c>
      <c r="F395" s="59"/>
      <c r="G395" s="59"/>
      <c r="H395" s="48">
        <f>SUM(B395:G395)</f>
        <v>58000</v>
      </c>
      <c r="I395" s="131">
        <v>32354</v>
      </c>
      <c r="J395" s="127">
        <f>(H395-I395)/I395</f>
        <v>0.792668603572974</v>
      </c>
    </row>
    <row r="396" spans="1:10" ht="15" customHeight="1">
      <c r="A396" s="64" t="s">
        <v>170</v>
      </c>
      <c r="B396" s="59"/>
      <c r="C396" s="60">
        <v>0.6</v>
      </c>
      <c r="D396" s="59"/>
      <c r="E396" s="59">
        <v>5</v>
      </c>
      <c r="F396" s="59"/>
      <c r="G396" s="59"/>
      <c r="H396" s="48">
        <f>SUM(B396:G396)</f>
        <v>5.6</v>
      </c>
      <c r="I396" s="131">
        <v>2.96</v>
      </c>
      <c r="J396" s="127">
        <f>(H396-I396)/I396</f>
        <v>0.8918918918918918</v>
      </c>
    </row>
    <row r="397" spans="1:10" ht="15" customHeight="1">
      <c r="A397" s="64" t="s">
        <v>133</v>
      </c>
      <c r="B397" s="59"/>
      <c r="C397" s="59">
        <f>C395/C396</f>
        <v>10000</v>
      </c>
      <c r="D397" s="59"/>
      <c r="E397" s="59">
        <f>E395/E396</f>
        <v>10400</v>
      </c>
      <c r="F397" s="59"/>
      <c r="G397" s="59"/>
      <c r="H397" s="59">
        <f>H395/H396</f>
        <v>10357.142857142859</v>
      </c>
      <c r="I397" s="131">
        <v>10930</v>
      </c>
      <c r="J397" s="127">
        <f>(H397-I397)/I397</f>
        <v>-0.052411449483727474</v>
      </c>
    </row>
    <row r="398" spans="1:10" ht="15" customHeight="1">
      <c r="A398" s="64"/>
      <c r="B398" s="59"/>
      <c r="C398" s="59"/>
      <c r="D398" s="59"/>
      <c r="E398" s="59"/>
      <c r="F398" s="59"/>
      <c r="G398" s="59"/>
      <c r="H398" s="59"/>
      <c r="I398" s="131"/>
      <c r="J398" s="123"/>
    </row>
    <row r="399" spans="1:10" ht="15" customHeight="1">
      <c r="A399" s="71" t="s">
        <v>107</v>
      </c>
      <c r="B399" s="59"/>
      <c r="C399" s="59"/>
      <c r="D399" s="59"/>
      <c r="E399" s="59"/>
      <c r="F399" s="59"/>
      <c r="G399" s="59"/>
      <c r="H399" s="59"/>
      <c r="I399" s="131"/>
      <c r="J399" s="123"/>
    </row>
    <row r="400" spans="1:10" ht="15" customHeight="1">
      <c r="A400" s="64" t="s">
        <v>132</v>
      </c>
      <c r="B400" s="59"/>
      <c r="C400" s="59">
        <v>1000</v>
      </c>
      <c r="D400" s="59"/>
      <c r="E400" s="59">
        <v>34050</v>
      </c>
      <c r="F400" s="59"/>
      <c r="G400" s="59"/>
      <c r="H400" s="48">
        <f>SUM(B400:G400)</f>
        <v>35050</v>
      </c>
      <c r="I400" s="131">
        <v>26545</v>
      </c>
      <c r="J400" s="127">
        <f>(H400-I400)/I400</f>
        <v>0.320399321906197</v>
      </c>
    </row>
    <row r="401" spans="1:10" ht="15" customHeight="1">
      <c r="A401" s="64" t="s">
        <v>170</v>
      </c>
      <c r="B401" s="59"/>
      <c r="C401" s="60">
        <v>0.1</v>
      </c>
      <c r="D401" s="59"/>
      <c r="E401" s="59">
        <v>3</v>
      </c>
      <c r="F401" s="59"/>
      <c r="G401" s="59"/>
      <c r="H401" s="48">
        <f>SUM(B401:G401)</f>
        <v>3.1</v>
      </c>
      <c r="I401" s="131">
        <v>2</v>
      </c>
      <c r="J401" s="127">
        <f>(H401-I401)/I401</f>
        <v>0.55</v>
      </c>
    </row>
    <row r="402" spans="1:10" ht="15" customHeight="1">
      <c r="A402" s="64" t="s">
        <v>133</v>
      </c>
      <c r="B402" s="59"/>
      <c r="C402" s="59">
        <f>C400/C401</f>
        <v>10000</v>
      </c>
      <c r="D402" s="59"/>
      <c r="E402" s="59">
        <f>E400/E401</f>
        <v>11350</v>
      </c>
      <c r="F402" s="59"/>
      <c r="G402" s="59"/>
      <c r="H402" s="59">
        <f>H400/H401</f>
        <v>11306.451612903225</v>
      </c>
      <c r="I402" s="131">
        <v>13273</v>
      </c>
      <c r="J402" s="127">
        <f>(H402-I402)/I402</f>
        <v>-0.14816156009167292</v>
      </c>
    </row>
    <row r="403" spans="1:10" ht="15" customHeight="1">
      <c r="A403" s="64"/>
      <c r="B403" s="59"/>
      <c r="C403" s="59"/>
      <c r="D403" s="59"/>
      <c r="E403" s="59"/>
      <c r="F403" s="59"/>
      <c r="G403" s="59"/>
      <c r="H403" s="59"/>
      <c r="I403" s="131"/>
      <c r="J403" s="123"/>
    </row>
    <row r="404" spans="1:10" ht="15" customHeight="1">
      <c r="A404" s="68" t="s">
        <v>109</v>
      </c>
      <c r="B404" s="59"/>
      <c r="C404" s="59"/>
      <c r="D404" s="59"/>
      <c r="E404" s="59"/>
      <c r="F404" s="59"/>
      <c r="G404" s="59"/>
      <c r="H404" s="59"/>
      <c r="I404" s="131"/>
      <c r="J404" s="123"/>
    </row>
    <row r="405" spans="1:10" ht="15" customHeight="1">
      <c r="A405" s="64" t="s">
        <v>132</v>
      </c>
      <c r="B405" s="59"/>
      <c r="C405" s="59"/>
      <c r="D405" s="59"/>
      <c r="E405" s="59">
        <v>88000</v>
      </c>
      <c r="F405" s="59"/>
      <c r="G405" s="59"/>
      <c r="H405" s="48">
        <f>SUM(B405:G405)</f>
        <v>88000</v>
      </c>
      <c r="I405" s="131">
        <v>78850</v>
      </c>
      <c r="J405" s="127">
        <f>(H405-I405)/I405</f>
        <v>0.1160431198478123</v>
      </c>
    </row>
    <row r="406" spans="1:10" ht="15" customHeight="1">
      <c r="A406" s="64" t="s">
        <v>170</v>
      </c>
      <c r="B406" s="59"/>
      <c r="C406" s="59"/>
      <c r="D406" s="59"/>
      <c r="E406" s="61">
        <v>2.75</v>
      </c>
      <c r="F406" s="59"/>
      <c r="G406" s="59"/>
      <c r="H406" s="48">
        <f>SUM(B406:G406)</f>
        <v>2.75</v>
      </c>
      <c r="I406" s="131">
        <v>2.25</v>
      </c>
      <c r="J406" s="127">
        <f>(H406-I406)/I406</f>
        <v>0.2222222222222222</v>
      </c>
    </row>
    <row r="407" spans="1:10" ht="15" customHeight="1">
      <c r="A407" s="64" t="s">
        <v>133</v>
      </c>
      <c r="B407" s="59"/>
      <c r="C407" s="59"/>
      <c r="D407" s="59"/>
      <c r="E407" s="59">
        <f>E405/E406</f>
        <v>32000</v>
      </c>
      <c r="F407" s="59"/>
      <c r="G407" s="59"/>
      <c r="H407" s="59">
        <f>H405/H406</f>
        <v>32000</v>
      </c>
      <c r="I407" s="131">
        <v>35044</v>
      </c>
      <c r="J407" s="127">
        <f>(H407-I407)/I407</f>
        <v>-0.0868622303390024</v>
      </c>
    </row>
    <row r="408" spans="1:10" ht="15" customHeight="1">
      <c r="A408" s="64"/>
      <c r="B408" s="59"/>
      <c r="C408" s="59"/>
      <c r="D408" s="59"/>
      <c r="E408" s="59"/>
      <c r="F408" s="59"/>
      <c r="G408" s="59"/>
      <c r="H408" s="59"/>
      <c r="I408" s="131"/>
      <c r="J408" s="123"/>
    </row>
    <row r="409" spans="1:10" ht="15" customHeight="1">
      <c r="A409" s="68" t="s">
        <v>110</v>
      </c>
      <c r="B409" s="59"/>
      <c r="C409" s="59"/>
      <c r="D409" s="59"/>
      <c r="E409" s="59"/>
      <c r="F409" s="59"/>
      <c r="G409" s="59"/>
      <c r="H409" s="59"/>
      <c r="I409" s="131"/>
      <c r="J409" s="123"/>
    </row>
    <row r="410" spans="1:10" ht="15" customHeight="1">
      <c r="A410" s="64" t="s">
        <v>132</v>
      </c>
      <c r="B410" s="59"/>
      <c r="C410" s="59">
        <v>12000</v>
      </c>
      <c r="D410" s="59"/>
      <c r="E410" s="59">
        <v>36000</v>
      </c>
      <c r="F410" s="59">
        <v>750</v>
      </c>
      <c r="G410" s="59"/>
      <c r="H410" s="48">
        <f>SUM(B410:G410)</f>
        <v>48750</v>
      </c>
      <c r="I410" s="131">
        <v>39625</v>
      </c>
      <c r="J410" s="127">
        <f aca="true" t="shared" si="13" ref="J410:J417">(H410-I410)/I410</f>
        <v>0.2302839116719243</v>
      </c>
    </row>
    <row r="411" spans="1:10" ht="15" customHeight="1">
      <c r="A411" s="64" t="s">
        <v>170</v>
      </c>
      <c r="B411" s="59"/>
      <c r="C411" s="60">
        <v>1.5</v>
      </c>
      <c r="D411" s="59"/>
      <c r="E411" s="59">
        <v>9</v>
      </c>
      <c r="F411" s="60">
        <v>0.5</v>
      </c>
      <c r="G411" s="59"/>
      <c r="H411" s="48">
        <f>SUM(B411:G411)</f>
        <v>11</v>
      </c>
      <c r="I411" s="131">
        <v>12.55</v>
      </c>
      <c r="J411" s="127">
        <f t="shared" si="13"/>
        <v>-0.12350597609561757</v>
      </c>
    </row>
    <row r="412" spans="1:10" ht="15" customHeight="1">
      <c r="A412" s="64" t="s">
        <v>133</v>
      </c>
      <c r="B412" s="59"/>
      <c r="C412" s="59">
        <f>C410/C411</f>
        <v>8000</v>
      </c>
      <c r="D412" s="59"/>
      <c r="E412" s="59">
        <f>E410/E411</f>
        <v>4000</v>
      </c>
      <c r="F412" s="59">
        <f>F410/F411</f>
        <v>1500</v>
      </c>
      <c r="G412" s="59"/>
      <c r="H412" s="59">
        <f>H410/H411</f>
        <v>4431.818181818182</v>
      </c>
      <c r="I412" s="131">
        <v>3157</v>
      </c>
      <c r="J412" s="127">
        <f t="shared" si="13"/>
        <v>0.40380683617934177</v>
      </c>
    </row>
    <row r="413" spans="1:10" ht="15" customHeight="1">
      <c r="A413" s="64"/>
      <c r="B413" s="59"/>
      <c r="C413" s="59"/>
      <c r="D413" s="59"/>
      <c r="E413" s="59"/>
      <c r="F413" s="59"/>
      <c r="G413" s="59"/>
      <c r="H413" s="59"/>
      <c r="I413" s="131"/>
      <c r="J413" s="127"/>
    </row>
    <row r="414" spans="1:10" ht="15" customHeight="1">
      <c r="A414" s="45" t="s">
        <v>65</v>
      </c>
      <c r="B414" s="59"/>
      <c r="C414" s="59"/>
      <c r="D414" s="59"/>
      <c r="E414" s="59"/>
      <c r="F414" s="59"/>
      <c r="G414" s="59"/>
      <c r="H414" s="59"/>
      <c r="I414" s="131"/>
      <c r="J414" s="123"/>
    </row>
    <row r="415" spans="1:10" ht="15" customHeight="1">
      <c r="A415" s="64" t="s">
        <v>132</v>
      </c>
      <c r="B415" s="59"/>
      <c r="C415" s="59">
        <v>40000</v>
      </c>
      <c r="D415" s="59"/>
      <c r="E415" s="59"/>
      <c r="F415" s="59">
        <v>2700</v>
      </c>
      <c r="G415" s="59">
        <v>59960</v>
      </c>
      <c r="H415" s="48">
        <f>SUM(B415:G415)</f>
        <v>102660</v>
      </c>
      <c r="I415" s="131">
        <v>246264</v>
      </c>
      <c r="J415" s="127">
        <f t="shared" si="13"/>
        <v>-0.5831302991911119</v>
      </c>
    </row>
    <row r="416" spans="1:10" ht="15" customHeight="1">
      <c r="A416" s="64" t="s">
        <v>170</v>
      </c>
      <c r="B416" s="59"/>
      <c r="C416" s="59">
        <v>4</v>
      </c>
      <c r="D416" s="59"/>
      <c r="E416" s="59"/>
      <c r="F416" s="60">
        <v>0.5</v>
      </c>
      <c r="G416" s="59">
        <v>14</v>
      </c>
      <c r="H416" s="48">
        <f>SUM(B416:G416)</f>
        <v>18.5</v>
      </c>
      <c r="I416" s="131">
        <v>53.25</v>
      </c>
      <c r="J416" s="127">
        <f t="shared" si="13"/>
        <v>-0.6525821596244131</v>
      </c>
    </row>
    <row r="417" spans="1:10" ht="15" customHeight="1">
      <c r="A417" s="64" t="s">
        <v>133</v>
      </c>
      <c r="B417" s="59"/>
      <c r="C417" s="59">
        <f>C415/C416</f>
        <v>10000</v>
      </c>
      <c r="D417" s="59"/>
      <c r="E417" s="59"/>
      <c r="F417" s="59">
        <f>F415/F416</f>
        <v>5400</v>
      </c>
      <c r="G417" s="59">
        <f>G415/G416</f>
        <v>4282.857142857143</v>
      </c>
      <c r="H417" s="59">
        <f>H415/H416</f>
        <v>5549.189189189189</v>
      </c>
      <c r="I417" s="131">
        <v>4625</v>
      </c>
      <c r="J417" s="127">
        <f t="shared" si="13"/>
        <v>0.1998246895544193</v>
      </c>
    </row>
    <row r="418" spans="1:10" ht="15" customHeight="1">
      <c r="A418" s="64"/>
      <c r="B418" s="59"/>
      <c r="C418" s="59"/>
      <c r="D418" s="59"/>
      <c r="E418" s="59"/>
      <c r="F418" s="59"/>
      <c r="G418" s="59"/>
      <c r="H418" s="59"/>
      <c r="I418" s="131"/>
      <c r="J418" s="123"/>
    </row>
    <row r="419" spans="1:10" ht="15" customHeight="1">
      <c r="A419" s="68" t="s">
        <v>118</v>
      </c>
      <c r="B419" s="59"/>
      <c r="C419" s="59"/>
      <c r="D419" s="59"/>
      <c r="E419" s="59"/>
      <c r="F419" s="59"/>
      <c r="G419" s="59"/>
      <c r="H419" s="59"/>
      <c r="I419" s="131"/>
      <c r="J419" s="123"/>
    </row>
    <row r="420" spans="1:10" ht="15" customHeight="1">
      <c r="A420" s="64" t="s">
        <v>132</v>
      </c>
      <c r="B420" s="59"/>
      <c r="C420" s="59">
        <v>1000</v>
      </c>
      <c r="D420" s="59"/>
      <c r="E420" s="59">
        <v>3000</v>
      </c>
      <c r="F420" s="59">
        <v>800</v>
      </c>
      <c r="G420" s="59"/>
      <c r="H420" s="48">
        <f>SUM(B420:G420)</f>
        <v>4800</v>
      </c>
      <c r="I420" s="131">
        <v>4650</v>
      </c>
      <c r="J420" s="127">
        <f>(H420-I420)/I420</f>
        <v>0.03225806451612903</v>
      </c>
    </row>
    <row r="421" spans="1:10" ht="15" customHeight="1">
      <c r="A421" s="64" t="s">
        <v>170</v>
      </c>
      <c r="B421" s="59"/>
      <c r="C421" s="59">
        <v>1</v>
      </c>
      <c r="D421" s="59"/>
      <c r="E421" s="59">
        <v>3</v>
      </c>
      <c r="F421" s="60">
        <v>0.5</v>
      </c>
      <c r="G421" s="59"/>
      <c r="H421" s="48">
        <f>SUM(B421:G421)</f>
        <v>4.5</v>
      </c>
      <c r="I421" s="131">
        <v>4.75</v>
      </c>
      <c r="J421" s="127">
        <f>(H421-I421)/I421</f>
        <v>-0.05263157894736842</v>
      </c>
    </row>
    <row r="422" spans="1:10" ht="15" customHeight="1">
      <c r="A422" s="64" t="s">
        <v>133</v>
      </c>
      <c r="B422" s="59"/>
      <c r="C422" s="59">
        <f>C420/C421</f>
        <v>1000</v>
      </c>
      <c r="D422" s="59"/>
      <c r="E422" s="59">
        <f>E420/E421</f>
        <v>1000</v>
      </c>
      <c r="F422" s="59">
        <f>F420/F421</f>
        <v>1600</v>
      </c>
      <c r="G422" s="59"/>
      <c r="H422" s="59">
        <f>H420/H421</f>
        <v>1066.6666666666667</v>
      </c>
      <c r="I422" s="131">
        <v>979</v>
      </c>
      <c r="J422" s="127">
        <f>(H422-I422)/I422</f>
        <v>0.08954715696288738</v>
      </c>
    </row>
    <row r="423" spans="1:10" ht="15" customHeight="1">
      <c r="A423" s="64"/>
      <c r="B423" s="59"/>
      <c r="C423" s="59"/>
      <c r="D423" s="59"/>
      <c r="E423" s="59"/>
      <c r="F423" s="59"/>
      <c r="G423" s="59"/>
      <c r="H423" s="59"/>
      <c r="I423" s="131"/>
      <c r="J423" s="123"/>
    </row>
    <row r="424" spans="1:10" ht="15" customHeight="1">
      <c r="A424" s="45" t="s">
        <v>30</v>
      </c>
      <c r="B424" s="58"/>
      <c r="C424" s="58"/>
      <c r="D424" s="58"/>
      <c r="E424" s="58"/>
      <c r="F424" s="58"/>
      <c r="G424" s="58"/>
      <c r="H424" s="57"/>
      <c r="I424" s="131"/>
      <c r="J424" s="123"/>
    </row>
    <row r="425" spans="1:10" ht="15" customHeight="1">
      <c r="A425" s="64" t="s">
        <v>132</v>
      </c>
      <c r="B425" s="52"/>
      <c r="C425" s="76">
        <v>200000</v>
      </c>
      <c r="D425" s="76">
        <v>20000</v>
      </c>
      <c r="E425" s="52"/>
      <c r="F425" s="95"/>
      <c r="G425" s="95">
        <v>193360</v>
      </c>
      <c r="H425" s="48">
        <f>SUM(B425:G425)</f>
        <v>413360</v>
      </c>
      <c r="I425" s="131">
        <v>302023</v>
      </c>
      <c r="J425" s="127">
        <f>(H425-I425)/I425</f>
        <v>0.3686374878734401</v>
      </c>
    </row>
    <row r="426" spans="1:10" ht="15" customHeight="1">
      <c r="A426" s="64" t="s">
        <v>170</v>
      </c>
      <c r="B426" s="60"/>
      <c r="C426" s="51">
        <v>50</v>
      </c>
      <c r="D426" s="51">
        <v>25</v>
      </c>
      <c r="E426" s="60"/>
      <c r="F426" s="95"/>
      <c r="G426" s="95">
        <v>28</v>
      </c>
      <c r="H426" s="48">
        <f>SUM(B426:G426)</f>
        <v>103</v>
      </c>
      <c r="I426" s="131">
        <v>59</v>
      </c>
      <c r="J426" s="127">
        <f>(H426-I426)/I426</f>
        <v>0.7457627118644068</v>
      </c>
    </row>
    <row r="427" spans="1:10" ht="15" customHeight="1">
      <c r="A427" s="64" t="s">
        <v>133</v>
      </c>
      <c r="B427" s="59"/>
      <c r="C427" s="51">
        <f>C425/C426</f>
        <v>4000</v>
      </c>
      <c r="D427" s="51">
        <f>D425/D426</f>
        <v>800</v>
      </c>
      <c r="E427" s="59"/>
      <c r="F427" s="95"/>
      <c r="G427" s="95">
        <f>G425/G426</f>
        <v>6905.714285714285</v>
      </c>
      <c r="H427" s="59">
        <f>H425/H426</f>
        <v>4013.2038834951454</v>
      </c>
      <c r="I427" s="131">
        <v>5119</v>
      </c>
      <c r="J427" s="127">
        <f>(H427-I427)/I427</f>
        <v>-0.21601799501950666</v>
      </c>
    </row>
    <row r="428" spans="1:10" ht="15" customHeight="1">
      <c r="A428" s="64"/>
      <c r="B428" s="59"/>
      <c r="C428" s="51"/>
      <c r="D428" s="51"/>
      <c r="E428" s="59"/>
      <c r="F428" s="59"/>
      <c r="G428" s="59"/>
      <c r="H428" s="59"/>
      <c r="I428" s="131"/>
      <c r="J428" s="123"/>
    </row>
    <row r="429" spans="1:10" ht="15" customHeight="1">
      <c r="A429" s="68" t="s">
        <v>122</v>
      </c>
      <c r="B429" s="58"/>
      <c r="C429" s="58"/>
      <c r="D429" s="58"/>
      <c r="E429" s="58"/>
      <c r="F429" s="58"/>
      <c r="G429" s="58"/>
      <c r="H429" s="58"/>
      <c r="I429" s="131"/>
      <c r="J429" s="123"/>
    </row>
    <row r="430" spans="1:10" ht="15" customHeight="1">
      <c r="A430" s="64" t="s">
        <v>132</v>
      </c>
      <c r="B430" s="52"/>
      <c r="C430" s="52"/>
      <c r="D430" s="52"/>
      <c r="E430" s="52">
        <v>105000</v>
      </c>
      <c r="F430" s="52"/>
      <c r="G430" s="52"/>
      <c r="H430" s="52">
        <v>105000</v>
      </c>
      <c r="I430" s="131">
        <v>36200</v>
      </c>
      <c r="J430" s="127">
        <f>(H430-I430)/I430</f>
        <v>1.9005524861878453</v>
      </c>
    </row>
    <row r="431" spans="1:10" ht="15" customHeight="1">
      <c r="A431" s="64" t="s">
        <v>170</v>
      </c>
      <c r="B431" s="59"/>
      <c r="C431" s="59"/>
      <c r="D431" s="59"/>
      <c r="E431" s="60">
        <v>7</v>
      </c>
      <c r="F431" s="59"/>
      <c r="G431" s="59"/>
      <c r="H431" s="59">
        <v>7</v>
      </c>
      <c r="I431" s="131">
        <v>1.8</v>
      </c>
      <c r="J431" s="127">
        <f>(H431-I431)/I431</f>
        <v>2.888888888888889</v>
      </c>
    </row>
    <row r="432" spans="1:10" ht="15" customHeight="1">
      <c r="A432" s="64" t="s">
        <v>133</v>
      </c>
      <c r="B432" s="59"/>
      <c r="C432" s="59"/>
      <c r="D432" s="59"/>
      <c r="E432" s="59">
        <f>E430/E431</f>
        <v>15000</v>
      </c>
      <c r="F432" s="59"/>
      <c r="G432" s="59"/>
      <c r="H432" s="59">
        <f>H430/H431</f>
        <v>15000</v>
      </c>
      <c r="I432" s="131">
        <v>20111</v>
      </c>
      <c r="J432" s="123"/>
    </row>
    <row r="433" spans="1:10" ht="15" customHeight="1">
      <c r="A433" s="64"/>
      <c r="B433" s="59"/>
      <c r="C433" s="59"/>
      <c r="D433" s="59"/>
      <c r="E433" s="59"/>
      <c r="F433" s="59"/>
      <c r="G433" s="59"/>
      <c r="H433" s="59"/>
      <c r="I433" s="131"/>
      <c r="J433" s="123"/>
    </row>
    <row r="434" spans="1:10" ht="15" customHeight="1">
      <c r="A434" s="63" t="s">
        <v>193</v>
      </c>
      <c r="B434" s="58"/>
      <c r="C434" s="58"/>
      <c r="D434" s="58"/>
      <c r="E434" s="58"/>
      <c r="F434" s="58"/>
      <c r="G434" s="58"/>
      <c r="H434" s="58"/>
      <c r="I434" s="131"/>
      <c r="J434" s="123"/>
    </row>
    <row r="435" spans="1:10" ht="15" customHeight="1">
      <c r="A435" s="64" t="s">
        <v>132</v>
      </c>
      <c r="B435" s="52"/>
      <c r="C435" s="52">
        <v>416000</v>
      </c>
      <c r="D435" s="52"/>
      <c r="E435" s="52"/>
      <c r="F435" s="52"/>
      <c r="G435" s="52"/>
      <c r="H435" s="48">
        <f>SUM(B435:G435)</f>
        <v>416000</v>
      </c>
      <c r="I435" s="131">
        <v>416000</v>
      </c>
      <c r="J435" s="127">
        <f>(H435-I435)/I435</f>
        <v>0</v>
      </c>
    </row>
    <row r="436" spans="1:10" ht="15" customHeight="1">
      <c r="A436" s="64" t="s">
        <v>170</v>
      </c>
      <c r="B436" s="59"/>
      <c r="C436" s="59">
        <v>52</v>
      </c>
      <c r="D436" s="59"/>
      <c r="E436" s="59"/>
      <c r="F436" s="60"/>
      <c r="G436" s="61"/>
      <c r="H436" s="48">
        <f>SUM(B436:G436)</f>
        <v>52</v>
      </c>
      <c r="I436" s="131">
        <v>52</v>
      </c>
      <c r="J436" s="127">
        <f>(H436-I436)/I436</f>
        <v>0</v>
      </c>
    </row>
    <row r="437" spans="1:10" ht="15" customHeight="1">
      <c r="A437" s="64" t="s">
        <v>133</v>
      </c>
      <c r="B437" s="59"/>
      <c r="C437" s="59">
        <f>C435/C436</f>
        <v>8000</v>
      </c>
      <c r="D437" s="59"/>
      <c r="E437" s="59"/>
      <c r="F437" s="59"/>
      <c r="G437" s="59"/>
      <c r="H437" s="59">
        <f>H435/H436</f>
        <v>8000</v>
      </c>
      <c r="I437" s="131">
        <v>8000</v>
      </c>
      <c r="J437" s="127">
        <f>(H437-I437)/I437</f>
        <v>0</v>
      </c>
    </row>
    <row r="438" spans="1:10" ht="15" customHeight="1">
      <c r="A438" s="64"/>
      <c r="B438" s="59"/>
      <c r="C438" s="59"/>
      <c r="D438" s="59"/>
      <c r="E438" s="59"/>
      <c r="F438" s="59"/>
      <c r="G438" s="59"/>
      <c r="H438" s="59"/>
      <c r="I438" s="120"/>
      <c r="J438" s="123"/>
    </row>
    <row r="439" spans="1:10" ht="15" customHeight="1">
      <c r="A439" s="64"/>
      <c r="B439" s="138"/>
      <c r="C439" s="139"/>
      <c r="D439" s="140"/>
      <c r="E439" s="107"/>
      <c r="F439" s="141"/>
      <c r="G439" s="139"/>
      <c r="H439" s="111" t="s">
        <v>213</v>
      </c>
      <c r="I439" s="117" t="s">
        <v>213</v>
      </c>
      <c r="J439" s="123"/>
    </row>
    <row r="440" spans="1:10" ht="15" customHeight="1">
      <c r="A440" s="65" t="s">
        <v>205</v>
      </c>
      <c r="B440" s="46" t="s">
        <v>207</v>
      </c>
      <c r="C440" s="46" t="s">
        <v>208</v>
      </c>
      <c r="D440" s="46" t="s">
        <v>209</v>
      </c>
      <c r="E440" s="110" t="s">
        <v>210</v>
      </c>
      <c r="F440" s="46" t="s">
        <v>211</v>
      </c>
      <c r="G440" s="46" t="s">
        <v>212</v>
      </c>
      <c r="H440" s="112">
        <v>2009</v>
      </c>
      <c r="I440" s="118">
        <v>2008</v>
      </c>
      <c r="J440" s="123"/>
    </row>
    <row r="441" spans="1:10" ht="15" customHeight="1">
      <c r="A441" s="106" t="s">
        <v>194</v>
      </c>
      <c r="B441" s="85"/>
      <c r="C441" s="61"/>
      <c r="D441" s="61"/>
      <c r="E441" s="59"/>
      <c r="F441" s="60"/>
      <c r="G441" s="59"/>
      <c r="H441" s="59">
        <v>7961</v>
      </c>
      <c r="I441" s="120">
        <v>8401</v>
      </c>
      <c r="J441" s="127">
        <f>(H441-I441)/I441</f>
        <v>-0.05237471729556005</v>
      </c>
    </row>
    <row r="442" spans="1:10" ht="15" customHeight="1">
      <c r="A442" s="64" t="s">
        <v>54</v>
      </c>
      <c r="B442" s="58">
        <v>2327</v>
      </c>
      <c r="C442" s="57">
        <v>40998</v>
      </c>
      <c r="D442" s="57">
        <v>4860</v>
      </c>
      <c r="E442" s="57">
        <v>30426</v>
      </c>
      <c r="F442" s="57">
        <v>3554</v>
      </c>
      <c r="G442" s="58">
        <v>8964</v>
      </c>
      <c r="H442" s="58">
        <v>91129</v>
      </c>
      <c r="I442" s="120">
        <v>81328</v>
      </c>
      <c r="J442" s="123"/>
    </row>
    <row r="443" spans="1:10" ht="15" customHeight="1">
      <c r="A443" s="64" t="s">
        <v>55</v>
      </c>
      <c r="B443" s="52">
        <v>498</v>
      </c>
      <c r="C443" s="52">
        <v>3482</v>
      </c>
      <c r="D443" s="52">
        <v>72</v>
      </c>
      <c r="E443" s="88">
        <v>2712</v>
      </c>
      <c r="F443" s="52">
        <v>137</v>
      </c>
      <c r="G443" s="88">
        <v>207</v>
      </c>
      <c r="H443" s="88">
        <f>SUM(B443:G443)</f>
        <v>7108</v>
      </c>
      <c r="I443" s="120">
        <v>8401</v>
      </c>
      <c r="J443" s="123"/>
    </row>
    <row r="444" spans="1:10" ht="15" customHeight="1">
      <c r="A444" s="64" t="s">
        <v>56</v>
      </c>
      <c r="B444" s="48"/>
      <c r="C444" s="59"/>
      <c r="D444" s="59"/>
      <c r="E444" s="88"/>
      <c r="F444" s="60"/>
      <c r="G444" s="88"/>
      <c r="H444" s="88">
        <f>H441*900</f>
        <v>7164900</v>
      </c>
      <c r="I444" s="120">
        <v>7560900</v>
      </c>
      <c r="J444" s="127">
        <f>(H444-I444)/I444</f>
        <v>-0.05237471729556005</v>
      </c>
    </row>
    <row r="445" spans="1:10" ht="15" customHeight="1">
      <c r="A445" s="64" t="s">
        <v>57</v>
      </c>
      <c r="B445" s="48"/>
      <c r="C445" s="48"/>
      <c r="D445" s="48"/>
      <c r="E445" s="88"/>
      <c r="F445" s="48"/>
      <c r="G445" s="88"/>
      <c r="H445" s="88">
        <f>H441*450</f>
        <v>3582450</v>
      </c>
      <c r="I445" s="120">
        <v>3780450</v>
      </c>
      <c r="J445" s="127">
        <f>(H445-I445)/I445</f>
        <v>-0.05237471729556005</v>
      </c>
    </row>
    <row r="446" spans="1:10" ht="15" customHeight="1">
      <c r="A446" s="64" t="s">
        <v>113</v>
      </c>
      <c r="B446" s="48"/>
      <c r="C446" s="48">
        <v>2518</v>
      </c>
      <c r="D446" s="48"/>
      <c r="E446" s="48">
        <v>1323</v>
      </c>
      <c r="F446" s="48"/>
      <c r="G446" s="48"/>
      <c r="H446" s="88">
        <f>SUM(B446:G446)</f>
        <v>3841</v>
      </c>
      <c r="I446" s="120">
        <v>4224</v>
      </c>
      <c r="J446" s="127">
        <f>(H446-I446)/I446</f>
        <v>-0.09067234848484848</v>
      </c>
    </row>
    <row r="447" spans="2:10" ht="15" customHeight="1">
      <c r="B447" s="46"/>
      <c r="C447" s="58"/>
      <c r="D447" s="58"/>
      <c r="E447" s="58"/>
      <c r="F447" s="58"/>
      <c r="G447" s="58"/>
      <c r="H447" s="58"/>
      <c r="I447" s="120"/>
      <c r="J447" s="123"/>
    </row>
    <row r="448" spans="1:10" ht="15" customHeight="1">
      <c r="A448" s="64" t="s">
        <v>53</v>
      </c>
      <c r="B448" s="52">
        <v>200</v>
      </c>
      <c r="C448" s="52">
        <v>1250</v>
      </c>
      <c r="D448" s="52">
        <v>623</v>
      </c>
      <c r="E448" s="52">
        <v>1500</v>
      </c>
      <c r="F448" s="52">
        <v>10</v>
      </c>
      <c r="G448" s="88">
        <v>294</v>
      </c>
      <c r="H448" s="88">
        <v>3877</v>
      </c>
      <c r="I448" s="120">
        <v>3592</v>
      </c>
      <c r="J448" s="123"/>
    </row>
    <row r="449" spans="1:10" ht="15" customHeight="1">
      <c r="A449" s="45" t="s">
        <v>58</v>
      </c>
      <c r="B449" s="52"/>
      <c r="C449" s="52"/>
      <c r="D449" s="52"/>
      <c r="E449" s="52"/>
      <c r="F449" s="52"/>
      <c r="G449" s="88"/>
      <c r="H449" s="88"/>
      <c r="I449" s="120"/>
      <c r="J449" s="123"/>
    </row>
    <row r="450" spans="1:10" ht="15" customHeight="1">
      <c r="A450" s="64" t="s">
        <v>131</v>
      </c>
      <c r="B450" s="52">
        <v>325806</v>
      </c>
      <c r="C450" s="52">
        <v>1889881</v>
      </c>
      <c r="D450" s="52"/>
      <c r="E450" s="52">
        <v>5908305</v>
      </c>
      <c r="F450" s="52"/>
      <c r="G450" s="88">
        <v>152867</v>
      </c>
      <c r="H450" s="88">
        <f>SUM(B450:G450)</f>
        <v>8276859</v>
      </c>
      <c r="I450" s="120">
        <v>6437593</v>
      </c>
      <c r="J450" s="127">
        <f>(H450-I450)/I450</f>
        <v>0.2857070958042859</v>
      </c>
    </row>
    <row r="451" spans="1:10" ht="15" customHeight="1">
      <c r="A451" s="64" t="s">
        <v>85</v>
      </c>
      <c r="B451" s="52"/>
      <c r="C451" s="52"/>
      <c r="D451" s="52"/>
      <c r="E451" s="52">
        <v>5273305</v>
      </c>
      <c r="F451" s="52"/>
      <c r="G451" s="88"/>
      <c r="H451" s="88">
        <f>SUM(B451:G451)</f>
        <v>5273305</v>
      </c>
      <c r="I451" s="120">
        <v>4463261</v>
      </c>
      <c r="J451" s="127">
        <f>(H451-I451)/I451</f>
        <v>0.18149151483634948</v>
      </c>
    </row>
    <row r="452" spans="1:10" ht="15" customHeight="1">
      <c r="A452" s="65" t="s">
        <v>152</v>
      </c>
      <c r="B452" s="52">
        <v>325806</v>
      </c>
      <c r="C452" s="52">
        <v>1889881</v>
      </c>
      <c r="D452" s="52"/>
      <c r="E452" s="52">
        <v>635000</v>
      </c>
      <c r="F452" s="52"/>
      <c r="G452" s="88">
        <v>152867</v>
      </c>
      <c r="H452" s="88">
        <f>SUM(B452:G452)</f>
        <v>3003554</v>
      </c>
      <c r="I452" s="120">
        <v>1935133</v>
      </c>
      <c r="J452" s="127">
        <f>(H452-I452)/I452</f>
        <v>0.5521176063867445</v>
      </c>
    </row>
    <row r="453" spans="1:10" ht="15" customHeight="1">
      <c r="A453" s="105"/>
      <c r="B453" s="52"/>
      <c r="C453" s="52"/>
      <c r="D453" s="52"/>
      <c r="E453" s="52"/>
      <c r="F453" s="52"/>
      <c r="G453" s="88"/>
      <c r="H453" s="88"/>
      <c r="I453" s="120"/>
      <c r="J453" s="123"/>
    </row>
    <row r="454" spans="1:10" ht="15" customHeight="1">
      <c r="A454" s="106" t="s">
        <v>195</v>
      </c>
      <c r="B454" s="52"/>
      <c r="C454" s="52"/>
      <c r="D454" s="52"/>
      <c r="E454" s="52"/>
      <c r="F454" s="52"/>
      <c r="G454" s="88"/>
      <c r="H454" s="88"/>
      <c r="I454" s="120"/>
      <c r="J454" s="123"/>
    </row>
    <row r="455" spans="1:10" ht="15" customHeight="1">
      <c r="A455" s="105"/>
      <c r="B455" s="52"/>
      <c r="C455" s="52"/>
      <c r="D455" s="52"/>
      <c r="E455" s="52"/>
      <c r="F455" s="52"/>
      <c r="G455" s="88"/>
      <c r="H455" s="88"/>
      <c r="I455" s="120"/>
      <c r="J455" s="123"/>
    </row>
    <row r="456" spans="1:10" ht="15" customHeight="1">
      <c r="A456" s="45" t="s">
        <v>100</v>
      </c>
      <c r="B456" s="52"/>
      <c r="C456" s="52"/>
      <c r="D456" s="52"/>
      <c r="E456" s="52"/>
      <c r="F456" s="52"/>
      <c r="G456" s="88"/>
      <c r="H456" s="88"/>
      <c r="I456" s="120"/>
      <c r="J456" s="123"/>
    </row>
    <row r="457" spans="1:10" ht="15" customHeight="1">
      <c r="A457" s="64" t="s">
        <v>101</v>
      </c>
      <c r="B457" s="52">
        <v>3662</v>
      </c>
      <c r="C457" s="52">
        <v>3800</v>
      </c>
      <c r="D457" s="52">
        <v>996</v>
      </c>
      <c r="E457" s="52">
        <v>3241</v>
      </c>
      <c r="F457" s="52">
        <v>632</v>
      </c>
      <c r="G457" s="88">
        <v>687</v>
      </c>
      <c r="H457" s="88">
        <v>13018</v>
      </c>
      <c r="I457" s="120">
        <v>9911</v>
      </c>
      <c r="J457" s="127">
        <f>(H457-I457)/I457</f>
        <v>0.3134900615477752</v>
      </c>
    </row>
    <row r="458" spans="1:10" ht="15" customHeight="1">
      <c r="A458" s="64" t="s">
        <v>55</v>
      </c>
      <c r="B458" s="52">
        <v>48</v>
      </c>
      <c r="C458" s="52">
        <v>482</v>
      </c>
      <c r="D458" s="52">
        <v>27</v>
      </c>
      <c r="E458" s="52">
        <v>212</v>
      </c>
      <c r="F458" s="52">
        <v>89</v>
      </c>
      <c r="G458" s="88">
        <v>28</v>
      </c>
      <c r="H458" s="88">
        <f>SUM(B458:G458)</f>
        <v>886</v>
      </c>
      <c r="I458" s="120">
        <v>1494</v>
      </c>
      <c r="J458" s="127">
        <f>(H458-I458)/I458</f>
        <v>-0.4069611780455154</v>
      </c>
    </row>
    <row r="459" spans="1:10" ht="15" customHeight="1">
      <c r="A459" s="64" t="s">
        <v>56</v>
      </c>
      <c r="B459" s="52"/>
      <c r="C459" s="52"/>
      <c r="D459" s="52"/>
      <c r="E459" s="52"/>
      <c r="F459" s="52"/>
      <c r="G459" s="88"/>
      <c r="H459" s="88">
        <f>H458*75</f>
        <v>66450</v>
      </c>
      <c r="I459" s="120">
        <v>112050</v>
      </c>
      <c r="J459" s="127">
        <f>(H459-I459)/I459</f>
        <v>-0.4069611780455154</v>
      </c>
    </row>
    <row r="460" spans="1:10" ht="15" customHeight="1">
      <c r="A460" s="64" t="s">
        <v>57</v>
      </c>
      <c r="B460" s="52"/>
      <c r="C460" s="52"/>
      <c r="D460" s="52"/>
      <c r="E460" s="52"/>
      <c r="F460" s="52"/>
      <c r="G460" s="88"/>
      <c r="H460" s="88">
        <f>H458*45</f>
        <v>39870</v>
      </c>
      <c r="I460" s="120">
        <v>67230</v>
      </c>
      <c r="J460" s="127">
        <f>(H460-I460)/I460</f>
        <v>-0.4069611780455154</v>
      </c>
    </row>
    <row r="461" spans="1:10" ht="15" customHeight="1">
      <c r="A461" s="105"/>
      <c r="B461" s="52"/>
      <c r="C461" s="52"/>
      <c r="D461" s="52"/>
      <c r="E461" s="52"/>
      <c r="F461" s="52"/>
      <c r="G461" s="88"/>
      <c r="H461" s="88"/>
      <c r="I461" s="120"/>
      <c r="J461" s="123"/>
    </row>
    <row r="462" spans="1:10" ht="15" customHeight="1">
      <c r="A462" s="45" t="s">
        <v>196</v>
      </c>
      <c r="B462" s="52"/>
      <c r="C462" s="52"/>
      <c r="D462" s="52"/>
      <c r="E462" s="52"/>
      <c r="F462" s="52"/>
      <c r="G462" s="88"/>
      <c r="H462" s="88"/>
      <c r="I462" s="120"/>
      <c r="J462" s="123"/>
    </row>
    <row r="463" spans="1:10" ht="15" customHeight="1">
      <c r="A463" s="64" t="s">
        <v>204</v>
      </c>
      <c r="B463" s="52"/>
      <c r="C463" s="52"/>
      <c r="D463" s="52"/>
      <c r="E463" s="52"/>
      <c r="F463" s="52"/>
      <c r="G463" s="88"/>
      <c r="H463" s="88"/>
      <c r="I463" s="120"/>
      <c r="J463" s="123"/>
    </row>
    <row r="464" spans="1:10" ht="15" customHeight="1">
      <c r="A464" s="64" t="s">
        <v>55</v>
      </c>
      <c r="B464" s="52"/>
      <c r="C464" s="52"/>
      <c r="D464" s="52"/>
      <c r="E464" s="52"/>
      <c r="F464" s="52"/>
      <c r="G464" s="88"/>
      <c r="H464" s="88"/>
      <c r="I464" s="120"/>
      <c r="J464" s="123"/>
    </row>
    <row r="465" spans="1:10" ht="15" customHeight="1">
      <c r="A465" s="64" t="s">
        <v>56</v>
      </c>
      <c r="B465" s="52"/>
      <c r="C465" s="52"/>
      <c r="D465" s="52"/>
      <c r="E465" s="52"/>
      <c r="F465" s="52"/>
      <c r="G465" s="88"/>
      <c r="H465" s="88"/>
      <c r="I465" s="120"/>
      <c r="J465" s="123"/>
    </row>
    <row r="466" spans="1:10" ht="15" customHeight="1">
      <c r="A466" s="64" t="s">
        <v>57</v>
      </c>
      <c r="B466" s="52"/>
      <c r="C466" s="52"/>
      <c r="D466" s="52"/>
      <c r="E466" s="52"/>
      <c r="F466" s="52"/>
      <c r="G466" s="88"/>
      <c r="H466" s="88"/>
      <c r="I466" s="120"/>
      <c r="J466" s="123"/>
    </row>
    <row r="467" spans="1:10" ht="15" customHeight="1">
      <c r="A467" s="105"/>
      <c r="B467" s="52"/>
      <c r="C467" s="52"/>
      <c r="D467" s="52"/>
      <c r="E467" s="52"/>
      <c r="F467" s="52"/>
      <c r="G467" s="88"/>
      <c r="H467" s="88"/>
      <c r="I467" s="120"/>
      <c r="J467" s="123"/>
    </row>
    <row r="468" spans="1:10" ht="15" customHeight="1">
      <c r="A468" s="45" t="s">
        <v>197</v>
      </c>
      <c r="B468" s="52"/>
      <c r="C468" s="52"/>
      <c r="D468" s="52"/>
      <c r="E468" s="52"/>
      <c r="F468" s="52"/>
      <c r="G468" s="88"/>
      <c r="H468" s="88"/>
      <c r="I468" s="120"/>
      <c r="J468" s="123"/>
    </row>
    <row r="469" spans="1:10" ht="15" customHeight="1">
      <c r="A469" s="64"/>
      <c r="B469" s="52"/>
      <c r="C469" s="52"/>
      <c r="D469" s="52"/>
      <c r="E469" s="52"/>
      <c r="F469" s="52"/>
      <c r="G469" s="88"/>
      <c r="H469" s="88"/>
      <c r="I469" s="120"/>
      <c r="J469" s="123"/>
    </row>
    <row r="470" spans="1:10" ht="15" customHeight="1">
      <c r="A470" s="64" t="s">
        <v>91</v>
      </c>
      <c r="B470" s="52">
        <v>201334</v>
      </c>
      <c r="C470" s="52">
        <v>1694298</v>
      </c>
      <c r="D470" s="52"/>
      <c r="E470" s="52">
        <v>4840158</v>
      </c>
      <c r="F470" s="52"/>
      <c r="G470" s="88"/>
      <c r="H470" s="88">
        <f>SUM(B470:G470)</f>
        <v>6735790</v>
      </c>
      <c r="I470" s="120">
        <v>8314376</v>
      </c>
      <c r="J470" s="127"/>
    </row>
    <row r="471" spans="1:10" ht="15" customHeight="1">
      <c r="A471" s="65" t="s">
        <v>153</v>
      </c>
      <c r="B471" s="52"/>
      <c r="C471" s="52">
        <v>1682271</v>
      </c>
      <c r="D471" s="52"/>
      <c r="E471" s="52">
        <v>10550</v>
      </c>
      <c r="F471" s="52"/>
      <c r="G471" s="88"/>
      <c r="H471" s="88">
        <f aca="true" t="shared" si="14" ref="H471:H480">SUM(B471:G471)</f>
        <v>1692821</v>
      </c>
      <c r="I471" s="120">
        <v>14635</v>
      </c>
      <c r="J471" s="127"/>
    </row>
    <row r="472" spans="1:10" ht="15" customHeight="1">
      <c r="A472" s="65" t="s">
        <v>92</v>
      </c>
      <c r="B472" s="52">
        <v>201334</v>
      </c>
      <c r="C472" s="52">
        <f>C470+C471</f>
        <v>3376569</v>
      </c>
      <c r="D472" s="52"/>
      <c r="E472" s="52">
        <f>E470+E471</f>
        <v>4850708</v>
      </c>
      <c r="F472" s="52"/>
      <c r="G472" s="88"/>
      <c r="H472" s="88">
        <f t="shared" si="14"/>
        <v>8428611</v>
      </c>
      <c r="I472" s="120">
        <f>I470+I471</f>
        <v>8329011</v>
      </c>
      <c r="J472" s="127">
        <f>(H472-I472)/I472</f>
        <v>0.011958202480462567</v>
      </c>
    </row>
    <row r="473" spans="1:10" ht="15" customHeight="1">
      <c r="A473" s="62" t="s">
        <v>98</v>
      </c>
      <c r="B473" s="52">
        <v>947981</v>
      </c>
      <c r="C473" s="52">
        <v>7384446</v>
      </c>
      <c r="D473" s="52"/>
      <c r="E473" s="52">
        <v>20955887</v>
      </c>
      <c r="F473" s="52"/>
      <c r="G473" s="88"/>
      <c r="H473" s="88">
        <f t="shared" si="14"/>
        <v>29288314</v>
      </c>
      <c r="I473" s="120">
        <v>18839266</v>
      </c>
      <c r="J473" s="127"/>
    </row>
    <row r="474" spans="1:10" ht="15" customHeight="1">
      <c r="A474" s="64" t="s">
        <v>97</v>
      </c>
      <c r="B474" s="52"/>
      <c r="C474" s="52">
        <v>7557221</v>
      </c>
      <c r="D474" s="52"/>
      <c r="E474" s="52">
        <v>63750</v>
      </c>
      <c r="F474" s="52"/>
      <c r="G474" s="88"/>
      <c r="H474" s="88">
        <f t="shared" si="14"/>
        <v>7620971</v>
      </c>
      <c r="I474" s="120">
        <v>83746</v>
      </c>
      <c r="J474" s="127"/>
    </row>
    <row r="475" spans="1:10" ht="15" customHeight="1">
      <c r="A475" s="65" t="s">
        <v>93</v>
      </c>
      <c r="B475" s="52">
        <v>947981</v>
      </c>
      <c r="C475" s="52">
        <f>C473+C474</f>
        <v>14941667</v>
      </c>
      <c r="D475" s="52"/>
      <c r="E475" s="52">
        <f>E473+E474</f>
        <v>21019637</v>
      </c>
      <c r="F475" s="52"/>
      <c r="G475" s="88"/>
      <c r="H475" s="88">
        <f t="shared" si="14"/>
        <v>36909285</v>
      </c>
      <c r="I475" s="120">
        <v>35348891</v>
      </c>
      <c r="J475" s="127">
        <f>(H475-I475)/I475</f>
        <v>0.04414265782765293</v>
      </c>
    </row>
    <row r="476" spans="1:10" ht="15.75" customHeight="1">
      <c r="A476" s="64" t="s">
        <v>94</v>
      </c>
      <c r="B476" s="52">
        <v>758385</v>
      </c>
      <c r="C476" s="52">
        <v>5902090</v>
      </c>
      <c r="D476" s="52"/>
      <c r="E476" s="52">
        <v>16386965</v>
      </c>
      <c r="F476" s="52"/>
      <c r="G476" s="88"/>
      <c r="H476" s="88">
        <f t="shared" si="14"/>
        <v>23047440</v>
      </c>
      <c r="I476" s="120">
        <v>14812049</v>
      </c>
      <c r="J476" s="127"/>
    </row>
    <row r="477" spans="1:10" ht="15" customHeight="1">
      <c r="A477" s="64" t="s">
        <v>95</v>
      </c>
      <c r="B477" s="52"/>
      <c r="C477" s="52">
        <v>5481603</v>
      </c>
      <c r="D477" s="52"/>
      <c r="E477" s="52">
        <v>48039</v>
      </c>
      <c r="F477" s="52"/>
      <c r="G477" s="88"/>
      <c r="H477" s="88">
        <f t="shared" si="14"/>
        <v>5529642</v>
      </c>
      <c r="I477" s="120">
        <v>61656</v>
      </c>
      <c r="J477" s="127"/>
    </row>
    <row r="478" spans="1:10" ht="15" customHeight="1">
      <c r="A478" s="65" t="s">
        <v>96</v>
      </c>
      <c r="B478" s="52">
        <v>758385</v>
      </c>
      <c r="C478" s="52">
        <f>C476+C477</f>
        <v>11383693</v>
      </c>
      <c r="D478" s="52"/>
      <c r="E478" s="52">
        <f>E476+E477</f>
        <v>16435004</v>
      </c>
      <c r="F478" s="52"/>
      <c r="G478" s="88"/>
      <c r="H478" s="88">
        <f t="shared" si="14"/>
        <v>28577082</v>
      </c>
      <c r="I478" s="120">
        <v>27767402</v>
      </c>
      <c r="J478" s="127">
        <f>(H478-I478)/I478</f>
        <v>0.02915937184184534</v>
      </c>
    </row>
    <row r="479" spans="1:10" ht="15" customHeight="1">
      <c r="A479" s="45" t="s">
        <v>112</v>
      </c>
      <c r="B479" s="52"/>
      <c r="C479" s="52"/>
      <c r="D479" s="52"/>
      <c r="E479" s="52"/>
      <c r="F479" s="52"/>
      <c r="G479" s="88"/>
      <c r="H479" s="88"/>
      <c r="I479" s="120"/>
      <c r="J479" s="123"/>
    </row>
    <row r="480" spans="1:10" ht="15" customHeight="1">
      <c r="A480" s="64" t="s">
        <v>60</v>
      </c>
      <c r="B480" s="52">
        <v>291654</v>
      </c>
      <c r="C480" s="52">
        <v>588966</v>
      </c>
      <c r="D480" s="52"/>
      <c r="E480" s="52">
        <v>2546820</v>
      </c>
      <c r="F480" s="52"/>
      <c r="G480" s="88"/>
      <c r="H480" s="88">
        <f t="shared" si="14"/>
        <v>3427440</v>
      </c>
      <c r="I480" s="120">
        <v>3373885</v>
      </c>
      <c r="J480" s="127">
        <f>(H480-I480)/I480</f>
        <v>0.0158733922466237</v>
      </c>
    </row>
    <row r="481" spans="1:10" ht="15" customHeight="1">
      <c r="A481" s="64" t="s">
        <v>61</v>
      </c>
      <c r="B481" s="52"/>
      <c r="C481" s="52"/>
      <c r="D481" s="52"/>
      <c r="E481" s="52"/>
      <c r="F481" s="52"/>
      <c r="G481" s="88"/>
      <c r="H481" s="88"/>
      <c r="I481" s="120"/>
      <c r="J481" s="123"/>
    </row>
    <row r="482" spans="1:10" ht="15" customHeight="1">
      <c r="A482" s="64"/>
      <c r="B482" s="52"/>
      <c r="C482" s="52"/>
      <c r="D482" s="52"/>
      <c r="E482" s="52"/>
      <c r="F482" s="52"/>
      <c r="G482" s="88"/>
      <c r="H482" s="88"/>
      <c r="I482" s="120"/>
      <c r="J482" s="123"/>
    </row>
    <row r="483" spans="1:10" ht="15" customHeight="1">
      <c r="A483" s="45" t="s">
        <v>62</v>
      </c>
      <c r="B483" s="52"/>
      <c r="C483" s="52"/>
      <c r="D483" s="52"/>
      <c r="E483" s="52"/>
      <c r="F483" s="52"/>
      <c r="G483" s="88"/>
      <c r="H483" s="88"/>
      <c r="I483" s="120"/>
      <c r="J483" s="123"/>
    </row>
    <row r="484" spans="1:10" ht="15" customHeight="1">
      <c r="A484" s="64" t="s">
        <v>63</v>
      </c>
      <c r="B484" s="52"/>
      <c r="C484" s="52">
        <v>4851</v>
      </c>
      <c r="D484" s="52"/>
      <c r="E484" s="52">
        <v>35897</v>
      </c>
      <c r="F484" s="52"/>
      <c r="G484" s="88"/>
      <c r="H484" s="88">
        <f>SUM(B484:G484)</f>
        <v>40748</v>
      </c>
      <c r="I484" s="120">
        <v>28939</v>
      </c>
      <c r="J484" s="127">
        <f>(H484-I484)/I484</f>
        <v>0.40806524067866895</v>
      </c>
    </row>
    <row r="485" spans="1:10" ht="15" customHeight="1">
      <c r="A485" s="64" t="s">
        <v>114</v>
      </c>
      <c r="B485" s="59"/>
      <c r="C485" s="59">
        <v>82619</v>
      </c>
      <c r="D485" s="59"/>
      <c r="E485" s="59">
        <v>523454</v>
      </c>
      <c r="F485" s="59"/>
      <c r="G485" s="59"/>
      <c r="H485" s="88">
        <f>SUM(B485:G485)</f>
        <v>606073</v>
      </c>
      <c r="I485" s="120">
        <v>473985</v>
      </c>
      <c r="J485" s="127">
        <f>(H485-I485)/I485</f>
        <v>0.27867548551114485</v>
      </c>
    </row>
    <row r="486" spans="1:10" ht="15" customHeight="1">
      <c r="A486" s="64" t="s">
        <v>57</v>
      </c>
      <c r="B486" s="59"/>
      <c r="C486" s="59">
        <v>67999</v>
      </c>
      <c r="D486" s="59"/>
      <c r="E486" s="59">
        <v>418100</v>
      </c>
      <c r="F486" s="59"/>
      <c r="G486" s="59"/>
      <c r="H486" s="88">
        <f>SUM(B486:G486)</f>
        <v>486099</v>
      </c>
      <c r="I486" s="120">
        <v>288431</v>
      </c>
      <c r="J486" s="127">
        <f>(H486-I486)/I486</f>
        <v>0.6853216193821052</v>
      </c>
    </row>
    <row r="487" spans="2:10" ht="15" customHeight="1">
      <c r="B487" s="59"/>
      <c r="C487" s="59"/>
      <c r="D487" s="59"/>
      <c r="E487" s="59"/>
      <c r="F487" s="59"/>
      <c r="G487" s="59"/>
      <c r="H487" s="59"/>
      <c r="I487" s="120"/>
      <c r="J487" s="123"/>
    </row>
    <row r="488" spans="1:10" ht="15" customHeight="1">
      <c r="A488" s="45" t="s">
        <v>198</v>
      </c>
      <c r="B488" s="59"/>
      <c r="C488" s="59"/>
      <c r="D488" s="59"/>
      <c r="E488" s="87"/>
      <c r="F488" s="59"/>
      <c r="G488" s="59"/>
      <c r="H488" s="59"/>
      <c r="I488" s="120"/>
      <c r="J488" s="123"/>
    </row>
    <row r="489" spans="1:10" ht="15" customHeight="1">
      <c r="A489" s="64" t="s">
        <v>199</v>
      </c>
      <c r="B489" s="59"/>
      <c r="C489" s="59"/>
      <c r="D489" s="59"/>
      <c r="E489" s="51"/>
      <c r="F489" s="51"/>
      <c r="G489" s="51"/>
      <c r="H489" s="51"/>
      <c r="I489" s="120"/>
      <c r="J489" s="123"/>
    </row>
    <row r="490" spans="1:10" ht="15" customHeight="1">
      <c r="A490" s="64" t="s">
        <v>114</v>
      </c>
      <c r="B490" s="59"/>
      <c r="C490" s="59"/>
      <c r="D490" s="59"/>
      <c r="E490" s="51"/>
      <c r="F490" s="51"/>
      <c r="G490" s="51"/>
      <c r="H490" s="51"/>
      <c r="I490" s="120"/>
      <c r="J490" s="123"/>
    </row>
    <row r="491" spans="1:10" ht="15" customHeight="1">
      <c r="A491" s="64" t="s">
        <v>57</v>
      </c>
      <c r="B491" s="59"/>
      <c r="C491" s="59"/>
      <c r="D491" s="59"/>
      <c r="E491" s="51"/>
      <c r="F491" s="51"/>
      <c r="G491" s="51"/>
      <c r="H491" s="51"/>
      <c r="I491" s="120"/>
      <c r="J491" s="123"/>
    </row>
    <row r="492" spans="1:10" ht="15" customHeight="1">
      <c r="A492" s="64"/>
      <c r="B492" s="59"/>
      <c r="C492" s="59"/>
      <c r="D492" s="59"/>
      <c r="E492" s="51"/>
      <c r="F492" s="51"/>
      <c r="G492" s="51"/>
      <c r="H492" s="51"/>
      <c r="I492" s="120"/>
      <c r="J492" s="123"/>
    </row>
    <row r="493" spans="1:10" ht="15" customHeight="1">
      <c r="A493" s="45" t="s">
        <v>200</v>
      </c>
      <c r="B493" s="59"/>
      <c r="C493" s="59"/>
      <c r="D493" s="59"/>
      <c r="E493" s="51"/>
      <c r="F493" s="51"/>
      <c r="G493" s="51"/>
      <c r="H493" s="51"/>
      <c r="I493" s="120"/>
      <c r="J493" s="123"/>
    </row>
    <row r="494" spans="1:10" ht="15" customHeight="1">
      <c r="A494" s="64" t="s">
        <v>201</v>
      </c>
      <c r="B494" s="59"/>
      <c r="C494" s="59"/>
      <c r="D494" s="59"/>
      <c r="E494" s="51">
        <v>10550</v>
      </c>
      <c r="F494" s="51"/>
      <c r="G494" s="51"/>
      <c r="H494" s="88">
        <f>SUM(B494:G494)</f>
        <v>10550</v>
      </c>
      <c r="I494" s="120"/>
      <c r="J494" s="123"/>
    </row>
    <row r="495" spans="1:10" ht="15" customHeight="1">
      <c r="A495" s="64" t="s">
        <v>114</v>
      </c>
      <c r="B495" s="59"/>
      <c r="C495" s="59"/>
      <c r="D495" s="59"/>
      <c r="E495" s="51">
        <v>63750</v>
      </c>
      <c r="F495" s="51"/>
      <c r="G495" s="51"/>
      <c r="H495" s="88">
        <f>SUM(B495:G495)</f>
        <v>63750</v>
      </c>
      <c r="I495" s="120"/>
      <c r="J495" s="123"/>
    </row>
    <row r="496" spans="1:10" ht="15" customHeight="1">
      <c r="A496" s="64" t="s">
        <v>57</v>
      </c>
      <c r="B496" s="59"/>
      <c r="C496" s="59"/>
      <c r="D496" s="59"/>
      <c r="E496" s="51">
        <v>48039</v>
      </c>
      <c r="F496" s="51"/>
      <c r="G496" s="51"/>
      <c r="H496" s="88">
        <f>SUM(B496:G496)</f>
        <v>48039</v>
      </c>
      <c r="I496" s="120"/>
      <c r="J496" s="123"/>
    </row>
    <row r="497" spans="1:10" ht="15" customHeight="1">
      <c r="A497" s="64"/>
      <c r="B497" s="59"/>
      <c r="C497" s="59"/>
      <c r="D497" s="59"/>
      <c r="E497" s="51"/>
      <c r="F497" s="51"/>
      <c r="G497" s="51"/>
      <c r="H497" s="51"/>
      <c r="I497" s="120"/>
      <c r="J497" s="123"/>
    </row>
    <row r="498" spans="1:10" ht="15" customHeight="1">
      <c r="A498" s="64"/>
      <c r="B498" s="59"/>
      <c r="C498" s="59"/>
      <c r="D498" s="59"/>
      <c r="E498" s="51"/>
      <c r="F498" s="51"/>
      <c r="G498" s="51"/>
      <c r="H498" s="51"/>
      <c r="I498" s="120"/>
      <c r="J498" s="123"/>
    </row>
    <row r="499" spans="1:10" ht="15" customHeight="1">
      <c r="A499" s="45" t="s">
        <v>220</v>
      </c>
      <c r="B499" s="59"/>
      <c r="C499" s="59"/>
      <c r="D499" s="59"/>
      <c r="E499" s="51"/>
      <c r="F499" s="51"/>
      <c r="G499" s="51"/>
      <c r="H499" s="51">
        <v>21953</v>
      </c>
      <c r="I499" s="120">
        <v>19602</v>
      </c>
      <c r="J499" s="127">
        <f>(H499-I499)/I499</f>
        <v>0.11993674114886237</v>
      </c>
    </row>
    <row r="500" spans="1:10" ht="15" customHeight="1">
      <c r="A500" s="64" t="s">
        <v>202</v>
      </c>
      <c r="B500" s="59">
        <v>1203</v>
      </c>
      <c r="C500" s="59">
        <v>8898</v>
      </c>
      <c r="D500" s="59">
        <v>1596</v>
      </c>
      <c r="E500" s="51">
        <v>3662</v>
      </c>
      <c r="F500" s="51">
        <v>735</v>
      </c>
      <c r="G500" s="51">
        <v>944</v>
      </c>
      <c r="H500" s="51">
        <v>17038</v>
      </c>
      <c r="I500" s="120">
        <v>13146</v>
      </c>
      <c r="J500" s="123"/>
    </row>
    <row r="501" spans="1:10" ht="15" customHeight="1">
      <c r="A501" s="64" t="s">
        <v>55</v>
      </c>
      <c r="B501" s="59">
        <v>692</v>
      </c>
      <c r="C501" s="59">
        <v>11179</v>
      </c>
      <c r="D501" s="59">
        <v>378</v>
      </c>
      <c r="E501" s="51">
        <v>6144</v>
      </c>
      <c r="F501" s="51">
        <v>197</v>
      </c>
      <c r="G501" s="51">
        <v>500</v>
      </c>
      <c r="H501" s="88">
        <f>SUM(B501:G501)</f>
        <v>19090</v>
      </c>
      <c r="I501" s="120">
        <v>19602</v>
      </c>
      <c r="J501" s="123"/>
    </row>
    <row r="502" spans="1:10" ht="15" customHeight="1">
      <c r="A502" s="64" t="s">
        <v>56</v>
      </c>
      <c r="B502" s="59"/>
      <c r="C502" s="59"/>
      <c r="D502" s="59"/>
      <c r="E502" s="51">
        <f>E501*200</f>
        <v>1228800</v>
      </c>
      <c r="F502" s="51"/>
      <c r="G502" s="51"/>
      <c r="H502" s="51">
        <f>H499*200</f>
        <v>4390600</v>
      </c>
      <c r="I502" s="120">
        <v>3920400</v>
      </c>
      <c r="J502" s="127">
        <f>(H502-I502)/I502</f>
        <v>0.11993674114886237</v>
      </c>
    </row>
    <row r="503" spans="1:10" ht="15" customHeight="1">
      <c r="A503" s="64" t="s">
        <v>57</v>
      </c>
      <c r="B503" s="59"/>
      <c r="C503" s="59"/>
      <c r="D503" s="59"/>
      <c r="E503" s="51">
        <f>E501*120</f>
        <v>737280</v>
      </c>
      <c r="F503" s="51"/>
      <c r="G503" s="51"/>
      <c r="H503" s="51">
        <f>H499*120</f>
        <v>2634360</v>
      </c>
      <c r="I503" s="120">
        <v>2352240</v>
      </c>
      <c r="J503" s="127">
        <f>(H503-I503)/I503</f>
        <v>0.11993674114886237</v>
      </c>
    </row>
    <row r="504" spans="1:10" ht="15" customHeight="1">
      <c r="A504" s="105" t="s">
        <v>113</v>
      </c>
      <c r="B504" s="59"/>
      <c r="C504" s="59"/>
      <c r="D504" s="59"/>
      <c r="E504" s="51"/>
      <c r="F504" s="51"/>
      <c r="G504" s="51"/>
      <c r="H504" s="51"/>
      <c r="I504" s="120"/>
      <c r="J504" s="123"/>
    </row>
    <row r="505" spans="1:10" ht="15" customHeight="1">
      <c r="A505" s="64"/>
      <c r="B505" s="59"/>
      <c r="C505" s="59"/>
      <c r="D505" s="59"/>
      <c r="E505" s="51"/>
      <c r="F505" s="51"/>
      <c r="G505" s="51"/>
      <c r="H505" s="51"/>
      <c r="I505" s="120"/>
      <c r="J505" s="123"/>
    </row>
    <row r="506" spans="1:10" ht="15" customHeight="1">
      <c r="A506" s="45" t="s">
        <v>203</v>
      </c>
      <c r="B506" s="59"/>
      <c r="C506" s="59"/>
      <c r="D506" s="59"/>
      <c r="E506" s="59"/>
      <c r="F506" s="59"/>
      <c r="G506" s="59"/>
      <c r="H506" s="59"/>
      <c r="I506" s="120"/>
      <c r="J506" s="123"/>
    </row>
    <row r="507" spans="1:10" ht="15" customHeight="1">
      <c r="A507" s="64" t="s">
        <v>132</v>
      </c>
      <c r="B507" s="59">
        <v>10080</v>
      </c>
      <c r="C507" s="52">
        <v>59000</v>
      </c>
      <c r="D507" s="52">
        <v>8860</v>
      </c>
      <c r="E507" s="87">
        <v>44115</v>
      </c>
      <c r="F507" s="52">
        <v>7280</v>
      </c>
      <c r="G507" s="52">
        <v>1010</v>
      </c>
      <c r="H507" s="88">
        <f>SUM(B507:G507)</f>
        <v>130345</v>
      </c>
      <c r="I507" s="120">
        <v>63315</v>
      </c>
      <c r="J507" s="127">
        <f>(H507-I507)/I507</f>
        <v>1.058674879570402</v>
      </c>
    </row>
    <row r="508" spans="1:10" ht="15" customHeight="1">
      <c r="A508" s="64" t="s">
        <v>59</v>
      </c>
      <c r="B508" s="59"/>
      <c r="C508" s="59">
        <v>624</v>
      </c>
      <c r="D508" s="59"/>
      <c r="E508" s="87">
        <v>645</v>
      </c>
      <c r="F508" s="59"/>
      <c r="G508" s="59">
        <v>110</v>
      </c>
      <c r="H508" s="59">
        <f>SUM(C508:G508)</f>
        <v>1379</v>
      </c>
      <c r="I508" s="120">
        <v>1692</v>
      </c>
      <c r="J508" s="123"/>
    </row>
    <row r="509" spans="1:10" ht="15" customHeight="1">
      <c r="A509" s="64" t="s">
        <v>156</v>
      </c>
      <c r="B509" s="59"/>
      <c r="C509" s="59"/>
      <c r="D509" s="59"/>
      <c r="E509" s="87">
        <v>275</v>
      </c>
      <c r="F509" s="59"/>
      <c r="G509" s="59"/>
      <c r="H509" s="59"/>
      <c r="I509" s="120"/>
      <c r="J509" s="123"/>
    </row>
    <row r="510" spans="1:10" ht="15" customHeight="1">
      <c r="A510" s="64" t="s">
        <v>140</v>
      </c>
      <c r="B510" s="59"/>
      <c r="C510" s="59"/>
      <c r="D510" s="59"/>
      <c r="E510" s="87"/>
      <c r="F510" s="59"/>
      <c r="G510" s="59"/>
      <c r="H510" s="59"/>
      <c r="I510" s="120"/>
      <c r="J510" s="123"/>
    </row>
    <row r="511" spans="1:10" ht="15" customHeight="1">
      <c r="A511" s="64"/>
      <c r="B511" s="59"/>
      <c r="C511" s="62"/>
      <c r="D511" s="62"/>
      <c r="E511" s="51"/>
      <c r="F511" s="51"/>
      <c r="G511" s="51"/>
      <c r="H511" s="51"/>
      <c r="I511" s="120"/>
      <c r="J511" s="123"/>
    </row>
    <row r="513" spans="1:8" ht="14.25" customHeight="1">
      <c r="A513" s="77" t="s">
        <v>102</v>
      </c>
      <c r="B513" s="5"/>
      <c r="C513" s="5"/>
      <c r="D513" s="5"/>
      <c r="E513" s="5"/>
      <c r="F513" s="5"/>
      <c r="G513" s="5"/>
      <c r="H513" s="5"/>
    </row>
    <row r="514" spans="1:8" ht="14.25" customHeight="1">
      <c r="A514" s="77" t="s">
        <v>103</v>
      </c>
      <c r="B514" s="5"/>
      <c r="C514" s="5"/>
      <c r="D514" s="5"/>
      <c r="E514" s="5"/>
      <c r="F514" s="5"/>
      <c r="G514" s="5"/>
      <c r="H514" s="5"/>
    </row>
    <row r="515" spans="1:8" ht="14.25" customHeight="1">
      <c r="A515" s="77" t="s">
        <v>158</v>
      </c>
      <c r="B515" s="5"/>
      <c r="C515" s="5"/>
      <c r="D515" s="5"/>
      <c r="E515" s="5"/>
      <c r="F515" s="5"/>
      <c r="G515" s="5"/>
      <c r="H515" s="5"/>
    </row>
    <row r="516" spans="1:8" ht="14.25" customHeight="1">
      <c r="A516" s="77" t="s">
        <v>145</v>
      </c>
      <c r="B516" s="5"/>
      <c r="C516" s="5"/>
      <c r="D516" s="5"/>
      <c r="E516" s="5"/>
      <c r="F516" s="5"/>
      <c r="G516" s="5"/>
      <c r="H516" s="5"/>
    </row>
    <row r="517" spans="1:8" ht="14.25" customHeight="1">
      <c r="A517" s="77" t="s">
        <v>165</v>
      </c>
      <c r="B517" s="5"/>
      <c r="C517" s="5"/>
      <c r="D517" s="5"/>
      <c r="E517" s="5"/>
      <c r="F517" s="5"/>
      <c r="G517" s="5"/>
      <c r="H517" s="5"/>
    </row>
    <row r="518" spans="1:9" ht="14.25" customHeight="1">
      <c r="A518" s="77" t="s">
        <v>143</v>
      </c>
      <c r="B518" s="5" t="s">
        <v>129</v>
      </c>
      <c r="C518" s="5"/>
      <c r="D518" s="5"/>
      <c r="E518" s="5"/>
      <c r="F518" s="5"/>
      <c r="G518" s="5"/>
      <c r="H518" s="5"/>
      <c r="I518" s="20"/>
    </row>
    <row r="519" spans="1:9" ht="14.25" customHeight="1">
      <c r="A519" s="77" t="s">
        <v>144</v>
      </c>
      <c r="B519" s="5"/>
      <c r="C519" s="5"/>
      <c r="D519" s="5"/>
      <c r="E519" s="5"/>
      <c r="F519" s="5"/>
      <c r="G519" s="5"/>
      <c r="H519" s="5"/>
      <c r="I519" s="20"/>
    </row>
    <row r="520" ht="14.25" customHeight="1">
      <c r="A520" s="89" t="s">
        <v>146</v>
      </c>
    </row>
    <row r="521" ht="14.25" customHeight="1">
      <c r="A521" s="89" t="s">
        <v>160</v>
      </c>
    </row>
    <row r="522" ht="14.25" customHeight="1">
      <c r="A522" s="101" t="s">
        <v>172</v>
      </c>
    </row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</sheetData>
  <sheetProtection/>
  <mergeCells count="10">
    <mergeCell ref="B19:D19"/>
    <mergeCell ref="F19:G19"/>
    <mergeCell ref="B149:D149"/>
    <mergeCell ref="F149:G149"/>
    <mergeCell ref="B439:D439"/>
    <mergeCell ref="F439:G439"/>
    <mergeCell ref="B249:D249"/>
    <mergeCell ref="F249:G249"/>
    <mergeCell ref="B349:D349"/>
    <mergeCell ref="F349:G349"/>
  </mergeCells>
  <printOptions gridLines="1"/>
  <pageMargins left="0" right="0" top="0.32" bottom="0" header="0" footer="0"/>
  <pageSetup horizontalDpi="600" verticalDpi="600" orientation="portrait" scale="59" r:id="rId1"/>
  <headerFooter alignWithMargins="0">
    <oddHeader>&amp;R&amp;P  to &amp;N</oddHeader>
  </headerFooter>
  <rowBreaks count="6" manualBreakCount="6">
    <brk id="67" max="9" man="1"/>
    <brk id="148" max="9" man="1"/>
    <brk id="216" max="9" man="1"/>
    <brk id="303" max="9" man="1"/>
    <brk id="368" max="9" man="1"/>
    <brk id="4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Bau</cp:lastModifiedBy>
  <cp:lastPrinted>2010-03-04T19:53:13Z</cp:lastPrinted>
  <dcterms:created xsi:type="dcterms:W3CDTF">1999-12-15T16:18:39Z</dcterms:created>
  <dcterms:modified xsi:type="dcterms:W3CDTF">2010-06-07T21:15:40Z</dcterms:modified>
  <cp:category/>
  <cp:version/>
  <cp:contentType/>
  <cp:contentStatus/>
</cp:coreProperties>
</file>