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9720" windowHeight="5940" tabRatio="599" activeTab="0"/>
  </bookViews>
  <sheets>
    <sheet name="Prod2010" sheetId="1" r:id="rId1"/>
    <sheet name="series0110" sheetId="2" r:id="rId2"/>
  </sheets>
  <definedNames>
    <definedName name="_xlnm.Print_Area" localSheetId="0">'Prod2010'!$A$1:$J$535</definedName>
  </definedNames>
  <calcPr fullCalcOnLoad="1"/>
</workbook>
</file>

<file path=xl/sharedStrings.xml><?xml version="1.0" encoding="utf-8"?>
<sst xmlns="http://schemas.openxmlformats.org/spreadsheetml/2006/main" count="826" uniqueCount="310">
  <si>
    <t>MINISTRY OF AGRICULTURE AND FISHERIES</t>
  </si>
  <si>
    <t>DEFINITION OF PRODUCTS</t>
  </si>
  <si>
    <t>Cassava; Coco; Yam; Sweet Potato; Yam; Yampi</t>
  </si>
  <si>
    <t>PRODUCTS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</si>
  <si>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</si>
  <si>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</si>
  <si>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</si>
  <si>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</si>
  <si>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</si>
  <si>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</si>
  <si>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</si>
  <si>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</si>
  <si>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</si>
  <si>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</si>
  <si>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</si>
  <si>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</si>
  <si>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</si>
  <si>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</si>
  <si>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</si>
  <si>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</si>
  <si>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</si>
  <si>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</si>
  <si>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</si>
  <si>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</si>
  <si>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</si>
  <si>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</si>
  <si>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 xml:space="preserve">          Yield (L. Tons)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</si>
  <si>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</si>
  <si>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</si>
  <si>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</si>
  <si>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</si>
  <si>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</si>
  <si>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</si>
  <si>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</si>
  <si>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</si>
  <si>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</si>
  <si>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</si>
  <si>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</si>
  <si>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</si>
  <si>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</si>
  <si>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</si>
  <si>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</si>
  <si>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</si>
  <si>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</si>
  <si>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</si>
  <si>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</si>
  <si>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</si>
  <si>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</si>
  <si>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</si>
  <si>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</si>
  <si>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</si>
  <si>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</si>
  <si>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</si>
  <si>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 xml:space="preserve">     Dairy Population (Heads):</t>
  </si>
  <si>
    <t xml:space="preserve">     Beef Population (Heads):</t>
  </si>
  <si>
    <t xml:space="preserve">     Heads Slaughtered:</t>
  </si>
  <si>
    <t xml:space="preserve">          Liveweight (lbs)</t>
  </si>
  <si>
    <t xml:space="preserve">          Dressweight (lbs)</t>
  </si>
  <si>
    <t>MILK</t>
  </si>
  <si>
    <t xml:space="preserve">     No. of Hives</t>
  </si>
  <si>
    <t xml:space="preserve">     Eggs (Doz)</t>
  </si>
  <si>
    <t xml:space="preserve">     Eggs</t>
  </si>
  <si>
    <t>TURKEY</t>
  </si>
  <si>
    <t xml:space="preserve">     No. of  Turkey (Slaughtered)</t>
  </si>
  <si>
    <t>AVOCADO</t>
  </si>
  <si>
    <t>PUMPKIN</t>
  </si>
  <si>
    <t>CASHEW</t>
  </si>
  <si>
    <t>SOURSOP</t>
  </si>
  <si>
    <t xml:space="preserve">      Sugarcane (L.Tons)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</si>
  <si>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</si>
  <si>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</si>
  <si>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</si>
  <si>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</si>
  <si>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</si>
  <si>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</si>
  <si>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</si>
  <si>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</si>
  <si>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</si>
  <si>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</si>
  <si>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</si>
  <si>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</si>
  <si>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</si>
  <si>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</si>
  <si>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</si>
  <si>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</si>
  <si>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Processed plants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</si>
  <si>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</si>
  <si>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</si>
  <si>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</si>
  <si>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</si>
  <si>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</si>
  <si>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No. of Bird Slaughtered By Processors</t>
  </si>
  <si>
    <t>Total birds slaughtered</t>
  </si>
  <si>
    <t>Total liveweights</t>
  </si>
  <si>
    <t>Dressweight by processors</t>
  </si>
  <si>
    <t>Dressweight by Others</t>
  </si>
  <si>
    <t>Total Dress weight</t>
  </si>
  <si>
    <t>Liveweight by Others</t>
  </si>
  <si>
    <t>Liveweight by processors</t>
  </si>
  <si>
    <t>COCO YAMS</t>
  </si>
  <si>
    <t>SHEEP</t>
  </si>
  <si>
    <t>Sheep population (heads)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</si>
  <si>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</si>
  <si>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</si>
  <si>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</si>
  <si>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</si>
  <si>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</si>
  <si>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</si>
  <si>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</si>
  <si>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</si>
  <si>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</si>
  <si>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</si>
  <si>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LAYERS Population</t>
  </si>
  <si>
    <t>Heads Exported</t>
  </si>
  <si>
    <t>Live weight</t>
  </si>
  <si>
    <t>Guava</t>
  </si>
  <si>
    <t>Pitahaya</t>
  </si>
  <si>
    <t>Lettuce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</si>
  <si>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</si>
  <si>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</si>
  <si>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</si>
  <si>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</si>
  <si>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</si>
  <si>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</si>
  <si>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</si>
  <si>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</si>
  <si>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</si>
  <si>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>BANANA (Exports  bxs)</t>
  </si>
  <si>
    <t xml:space="preserve">                         (26 lb Boxes)</t>
  </si>
  <si>
    <t xml:space="preserve">  </t>
  </si>
  <si>
    <t>Local Production</t>
  </si>
  <si>
    <t>Total Production (lbs)</t>
  </si>
  <si>
    <t>Total  Production (lbs)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</si>
  <si>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</si>
  <si>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</si>
  <si>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</si>
  <si>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</si>
  <si>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</si>
  <si>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</si>
  <si>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</si>
  <si>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>Average Yield (lbs/Hive)</t>
  </si>
  <si>
    <t xml:space="preserve">Domestic Consumption 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</si>
  <si>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</si>
  <si>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</si>
  <si>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</si>
  <si>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</si>
  <si>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</si>
  <si>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</si>
  <si>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</si>
  <si>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</si>
  <si>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</si>
  <si>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Local sales  (ONLY)</t>
  </si>
  <si>
    <t>Small Scale Processing (ONLY)</t>
  </si>
  <si>
    <t>No of Birds slaughtered by Others (ONLY)</t>
  </si>
  <si>
    <t>WHITE CORN</t>
  </si>
  <si>
    <t>others (boxes)</t>
  </si>
  <si>
    <t>Pollen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</si>
  <si>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</si>
  <si>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</si>
  <si>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</si>
  <si>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</si>
  <si>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</si>
  <si>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</si>
  <si>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</si>
  <si>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</si>
  <si>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</si>
  <si>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</si>
  <si>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</si>
  <si>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BANANA (Production Bxs)</t>
  </si>
  <si>
    <t>Acres Harvested</t>
  </si>
  <si>
    <t>Acres harvested</t>
  </si>
  <si>
    <t>Note: Livestock Statistics are from DAC Report</t>
  </si>
  <si>
    <t>1.  CEREAL GRAINS</t>
  </si>
  <si>
    <t>CORN YELLOW</t>
  </si>
  <si>
    <t>2.  FRUITS</t>
  </si>
  <si>
    <t>3. GRAIN LEGUMES</t>
  </si>
  <si>
    <t>4. INDUSTRIAL CROPS</t>
  </si>
  <si>
    <t>5. MUSA Spp.</t>
  </si>
  <si>
    <t>Pelipita/Bluggoe</t>
  </si>
  <si>
    <t>6. ROOT CROPS</t>
  </si>
  <si>
    <t>7.  SPICE AND CONDIMENTS</t>
  </si>
  <si>
    <t>BLACK PEPPER</t>
  </si>
  <si>
    <t>VANILLA</t>
  </si>
  <si>
    <t>8. TREE CROPS</t>
  </si>
  <si>
    <t>CACAO</t>
  </si>
  <si>
    <t>OTHER CITRUS</t>
  </si>
  <si>
    <t>CRABOO</t>
  </si>
  <si>
    <t>SAPODILLA</t>
  </si>
  <si>
    <t>MAMEY</t>
  </si>
  <si>
    <t>GRAPES</t>
  </si>
  <si>
    <t>9. VEGETABLES</t>
  </si>
  <si>
    <t>Sweet corn</t>
  </si>
  <si>
    <t>11. SMALL RUMINANTS</t>
  </si>
  <si>
    <t>GOATS</t>
  </si>
  <si>
    <t>12. POULTRY</t>
  </si>
  <si>
    <t xml:space="preserve">     No. of  Ducks (Slaughtered)</t>
  </si>
  <si>
    <t>LOCAL CHICKEN</t>
  </si>
  <si>
    <t xml:space="preserve">     No. of  local chicken (Slaughtered)</t>
  </si>
  <si>
    <t>Pig population (heads)</t>
  </si>
  <si>
    <t>14. HONEY</t>
  </si>
  <si>
    <t>Goat population (heads)</t>
  </si>
  <si>
    <t>LIVESTOCK</t>
  </si>
  <si>
    <t>Corozal</t>
  </si>
  <si>
    <t>Owalk</t>
  </si>
  <si>
    <t>Belize</t>
  </si>
  <si>
    <t>Cayo</t>
  </si>
  <si>
    <t>Stn Creek</t>
  </si>
  <si>
    <t>Toledo</t>
  </si>
  <si>
    <t>Date:</t>
  </si>
  <si>
    <t>PINTO BEANS</t>
  </si>
  <si>
    <t>Total  Production (Bunches)</t>
  </si>
  <si>
    <t>Purchase by Processor</t>
  </si>
  <si>
    <t>13. SWINE     Adjusted</t>
  </si>
  <si>
    <t>Lime/Lemon Export (lbs)</t>
  </si>
  <si>
    <t>AGRICULTURAL PRODUCTION STATISTICS FOR 2010</t>
  </si>
  <si>
    <t>Riverside</t>
  </si>
  <si>
    <t>little belize</t>
  </si>
  <si>
    <t>DUCKS Popn</t>
  </si>
  <si>
    <t>local</t>
  </si>
  <si>
    <t>Percentage</t>
  </si>
  <si>
    <t>Change</t>
  </si>
  <si>
    <t>10.     LARGE RUMINANTS Adjusted</t>
  </si>
  <si>
    <t>Other Farmers</t>
  </si>
  <si>
    <t>Preliminary</t>
  </si>
  <si>
    <t>CARDI/StMagaret (lbs)</t>
  </si>
  <si>
    <t>`</t>
  </si>
  <si>
    <t>2009(P)</t>
  </si>
  <si>
    <t xml:space="preserve">GRAINS, BEANS </t>
  </si>
  <si>
    <t xml:space="preserve">Mechanized </t>
  </si>
  <si>
    <t xml:space="preserve">     Production (lbs)</t>
  </si>
  <si>
    <t xml:space="preserve">      Acres</t>
  </si>
  <si>
    <t xml:space="preserve">       Yield (lb)</t>
  </si>
  <si>
    <t xml:space="preserve">      Yield</t>
  </si>
  <si>
    <t>Total Production</t>
  </si>
  <si>
    <t>Total Acres</t>
  </si>
  <si>
    <t xml:space="preserve">           Production (lbs)</t>
  </si>
  <si>
    <t xml:space="preserve">           Acres</t>
  </si>
  <si>
    <t xml:space="preserve">          Yield (lb)</t>
  </si>
  <si>
    <t xml:space="preserve">           Yield (lbs)</t>
  </si>
  <si>
    <t>Total production</t>
  </si>
  <si>
    <t>total acres</t>
  </si>
  <si>
    <t>COWPEA(Blackeye peas)</t>
  </si>
  <si>
    <t xml:space="preserve">     Acres</t>
  </si>
  <si>
    <t xml:space="preserve">    Yield (lb)</t>
  </si>
  <si>
    <t xml:space="preserve">Production </t>
  </si>
  <si>
    <t>CORN</t>
  </si>
  <si>
    <t xml:space="preserve">         Yield (lb)</t>
  </si>
  <si>
    <t>total production</t>
  </si>
  <si>
    <t>Total acres</t>
  </si>
  <si>
    <t xml:space="preserve">     Yield (lb)</t>
  </si>
  <si>
    <t>Total Production  (Sugarcane)</t>
  </si>
  <si>
    <t>BELIZE SUGAR INDUSTRY</t>
  </si>
  <si>
    <t>PETROJAM</t>
  </si>
  <si>
    <t xml:space="preserve">          Sugarcane (L.Tons)</t>
  </si>
  <si>
    <t xml:space="preserve">     H.T. Molasses (L. Tons)</t>
  </si>
  <si>
    <t xml:space="preserve">     C.J.M. (L. Tons)</t>
  </si>
  <si>
    <t>VEGETABLES</t>
  </si>
  <si>
    <t>HOT PEPPER</t>
  </si>
  <si>
    <t>SWEET PEPPER</t>
  </si>
  <si>
    <t>STRING BEANS</t>
  </si>
  <si>
    <t>LETTUCE</t>
  </si>
  <si>
    <t>CHINESE CABBAGE</t>
  </si>
  <si>
    <t>CAULIFLOWER</t>
  </si>
  <si>
    <t>BROCCOLI</t>
  </si>
  <si>
    <t>CELERY</t>
  </si>
  <si>
    <t>CHO_CHO</t>
  </si>
  <si>
    <t>SWEET CORN</t>
  </si>
  <si>
    <t>3.  ROOT CROP</t>
  </si>
  <si>
    <t>COCOA YAMS</t>
  </si>
  <si>
    <t>JICAMA</t>
  </si>
  <si>
    <t>TREE CROPS AND OTHER FRUITS</t>
  </si>
  <si>
    <t xml:space="preserve">     Orange:</t>
  </si>
  <si>
    <t xml:space="preserve">          Yield </t>
  </si>
  <si>
    <t xml:space="preserve">     Grapefruit:</t>
  </si>
  <si>
    <t xml:space="preserve">        Yield</t>
  </si>
  <si>
    <t>BANANA (Exports) bxs</t>
  </si>
  <si>
    <t xml:space="preserve">                                  (33 lb boxes)</t>
  </si>
  <si>
    <t xml:space="preserve">                       (26 lb Boxes)</t>
  </si>
  <si>
    <t xml:space="preserve">     Yield</t>
  </si>
  <si>
    <t>APPLE BANANA</t>
  </si>
  <si>
    <t xml:space="preserve">          Production ( Bunches)</t>
  </si>
  <si>
    <t xml:space="preserve">        Yield (Bunches/acre)</t>
  </si>
  <si>
    <t xml:space="preserve">     Yield  (lb)</t>
  </si>
  <si>
    <t>PAPAYA (LOCAL)</t>
  </si>
  <si>
    <t>PAPAYA (EXPORT)</t>
  </si>
  <si>
    <t xml:space="preserve">     Production (lb)</t>
  </si>
  <si>
    <t xml:space="preserve">     Production (Bunches)</t>
  </si>
  <si>
    <t xml:space="preserve">     Production (Nuts)</t>
  </si>
  <si>
    <t xml:space="preserve">     Yield (Nuts)</t>
  </si>
  <si>
    <t>COCOA</t>
  </si>
  <si>
    <t>HONEY DEW MELON</t>
  </si>
  <si>
    <t xml:space="preserve">      Production (lbs)</t>
  </si>
  <si>
    <t xml:space="preserve">      Yield (lb)</t>
  </si>
  <si>
    <t>CATTLE</t>
  </si>
  <si>
    <t>N/A</t>
  </si>
  <si>
    <t>HONEY</t>
  </si>
  <si>
    <t xml:space="preserve">     Production</t>
  </si>
  <si>
    <t xml:space="preserve">     Yield (lbs/Hive)</t>
  </si>
  <si>
    <t>PIGS</t>
  </si>
  <si>
    <t xml:space="preserve">     Pig Population (Heads):</t>
  </si>
  <si>
    <t>POULTRY</t>
  </si>
  <si>
    <t xml:space="preserve">     Broiler Population</t>
  </si>
  <si>
    <t xml:space="preserve">     No. of Birds (Slaughtered)</t>
  </si>
  <si>
    <t>LAYERS</t>
  </si>
  <si>
    <t>2010 (P)</t>
  </si>
  <si>
    <t>Average</t>
  </si>
  <si>
    <t>Series( 2001 to 2010)</t>
  </si>
  <si>
    <t xml:space="preserve">Acres </t>
  </si>
  <si>
    <t>11 April, 2011</t>
  </si>
  <si>
    <t>acres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</si>
</sst>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[$-409]dddd\,\ mmmm\ dd\,\ yyyy"/>
    <numFmt numFmtId="190" formatCode="[$-409]h:mm:ss\ AM/PM"/>
  </numFmts>
  <fonts count="63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Helv"/>
      <family val="0"/>
    </font>
    <font>
      <b/>
      <sz val="12"/>
      <color indexed="12"/>
      <name val="Times New Roman"/>
      <family val="1"/>
    </font>
    <font>
      <b/>
      <sz val="10"/>
      <color indexed="12"/>
      <name val="Helv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Fill="1" applyBorder="1" applyAlignment="1" applyProtection="1">
      <alignment horizontal="left"/>
      <protection/>
    </xf>
    <xf numFmtId="3" fontId="4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/>
      <protection/>
    </xf>
    <xf numFmtId="3" fontId="4" fillId="0" borderId="11" xfId="0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 applyProtection="1">
      <alignment horizontal="left"/>
      <protection/>
    </xf>
    <xf numFmtId="3" fontId="4" fillId="0" borderId="14" xfId="0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33" borderId="15" xfId="0" applyNumberFormat="1" applyFont="1" applyFill="1" applyBorder="1" applyAlignment="1" applyProtection="1">
      <alignment horizontal="left"/>
      <protection/>
    </xf>
    <xf numFmtId="3" fontId="4" fillId="33" borderId="15" xfId="0" applyNumberFormat="1" applyFont="1" applyFill="1" applyBorder="1" applyAlignment="1" applyProtection="1">
      <alignment horizontal="center"/>
      <protection/>
    </xf>
    <xf numFmtId="3" fontId="6" fillId="33" borderId="15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 applyProtection="1">
      <alignment horizontal="center"/>
      <protection/>
    </xf>
    <xf numFmtId="3" fontId="4" fillId="0" borderId="15" xfId="0" applyNumberFormat="1" applyFont="1" applyBorder="1" applyAlignment="1" applyProtection="1">
      <alignment horizontal="center"/>
      <protection/>
    </xf>
    <xf numFmtId="3" fontId="4" fillId="35" borderId="0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 applyProtection="1">
      <alignment horizontal="left"/>
      <protection/>
    </xf>
    <xf numFmtId="3" fontId="4" fillId="0" borderId="17" xfId="0" applyNumberFormat="1" applyFont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left"/>
      <protection/>
    </xf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7" fillId="0" borderId="15" xfId="0" applyNumberFormat="1" applyFont="1" applyBorder="1" applyAlignment="1" applyProtection="1">
      <alignment horizontal="left"/>
      <protection/>
    </xf>
    <xf numFmtId="3" fontId="7" fillId="0" borderId="15" xfId="0" applyNumberFormat="1" applyFont="1" applyFill="1" applyBorder="1" applyAlignment="1" applyProtection="1">
      <alignment horizontal="center"/>
      <protection/>
    </xf>
    <xf numFmtId="3" fontId="9" fillId="34" borderId="15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Fill="1" applyBorder="1" applyAlignment="1" applyProtection="1">
      <alignment horizontal="center"/>
      <protection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42" applyNumberFormat="1" applyFont="1" applyFill="1" applyBorder="1" applyAlignment="1">
      <alignment horizontal="center"/>
    </xf>
    <xf numFmtId="178" fontId="9" fillId="0" borderId="15" xfId="0" applyNumberFormat="1" applyFont="1" applyFill="1" applyBorder="1" applyAlignment="1" applyProtection="1">
      <alignment horizontal="center"/>
      <protection/>
    </xf>
    <xf numFmtId="3" fontId="10" fillId="0" borderId="15" xfId="0" applyNumberFormat="1" applyFont="1" applyFill="1" applyBorder="1" applyAlignment="1" applyProtection="1">
      <alignment horizontal="center"/>
      <protection/>
    </xf>
    <xf numFmtId="3" fontId="7" fillId="35" borderId="15" xfId="0" applyNumberFormat="1" applyFont="1" applyFill="1" applyBorder="1" applyAlignment="1" applyProtection="1">
      <alignment horizontal="center"/>
      <protection/>
    </xf>
    <xf numFmtId="3" fontId="7" fillId="36" borderId="15" xfId="0" applyNumberFormat="1" applyFont="1" applyFill="1" applyBorder="1" applyAlignment="1" applyProtection="1">
      <alignment horizontal="center"/>
      <protection/>
    </xf>
    <xf numFmtId="3" fontId="7" fillId="0" borderId="15" xfId="42" applyNumberFormat="1" applyFont="1" applyFill="1" applyBorder="1" applyAlignment="1">
      <alignment horizontal="center"/>
    </xf>
    <xf numFmtId="3" fontId="7" fillId="0" borderId="15" xfId="42" applyNumberFormat="1" applyFont="1" applyFill="1" applyBorder="1" applyAlignment="1" applyProtection="1">
      <alignment horizontal="center"/>
      <protection/>
    </xf>
    <xf numFmtId="3" fontId="9" fillId="0" borderId="15" xfId="42" applyNumberFormat="1" applyFont="1" applyFill="1" applyBorder="1" applyAlignment="1" applyProtection="1">
      <alignment horizontal="center"/>
      <protection/>
    </xf>
    <xf numFmtId="178" fontId="9" fillId="0" borderId="15" xfId="42" applyNumberFormat="1" applyFont="1" applyFill="1" applyBorder="1" applyAlignment="1" applyProtection="1">
      <alignment horizontal="center"/>
      <protection/>
    </xf>
    <xf numFmtId="4" fontId="9" fillId="0" borderId="15" xfId="42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Border="1" applyAlignment="1">
      <alignment horizontal="center"/>
    </xf>
    <xf numFmtId="3" fontId="13" fillId="0" borderId="15" xfId="0" applyNumberFormat="1" applyFont="1" applyBorder="1" applyAlignment="1" applyProtection="1">
      <alignment horizontal="left"/>
      <protection/>
    </xf>
    <xf numFmtId="3" fontId="9" fillId="0" borderId="15" xfId="0" applyNumberFormat="1" applyFont="1" applyBorder="1" applyAlignment="1" applyProtection="1">
      <alignment horizontal="center"/>
      <protection/>
    </xf>
    <xf numFmtId="3" fontId="7" fillId="0" borderId="15" xfId="0" applyNumberFormat="1" applyFont="1" applyBorder="1" applyAlignment="1" applyProtection="1">
      <alignment horizontal="center"/>
      <protection/>
    </xf>
    <xf numFmtId="3" fontId="11" fillId="36" borderId="15" xfId="0" applyNumberFormat="1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/>
    </xf>
    <xf numFmtId="3" fontId="14" fillId="0" borderId="15" xfId="0" applyNumberFormat="1" applyFont="1" applyBorder="1" applyAlignment="1" applyProtection="1">
      <alignment horizontal="left"/>
      <protection/>
    </xf>
    <xf numFmtId="3" fontId="14" fillId="36" borderId="15" xfId="0" applyNumberFormat="1" applyFont="1" applyFill="1" applyBorder="1" applyAlignment="1" applyProtection="1">
      <alignment horizontal="left"/>
      <protection/>
    </xf>
    <xf numFmtId="3" fontId="14" fillId="34" borderId="15" xfId="0" applyNumberFormat="1" applyFont="1" applyFill="1" applyBorder="1" applyAlignment="1" applyProtection="1">
      <alignment horizontal="left"/>
      <protection/>
    </xf>
    <xf numFmtId="3" fontId="15" fillId="0" borderId="15" xfId="42" applyNumberFormat="1" applyFont="1" applyFill="1" applyBorder="1" applyAlignment="1" applyProtection="1">
      <alignment horizontal="center"/>
      <protection/>
    </xf>
    <xf numFmtId="4" fontId="9" fillId="0" borderId="15" xfId="0" applyNumberFormat="1" applyFont="1" applyFill="1" applyBorder="1" applyAlignment="1" applyProtection="1">
      <alignment horizontal="center"/>
      <protection/>
    </xf>
    <xf numFmtId="3" fontId="12" fillId="35" borderId="15" xfId="0" applyNumberFormat="1" applyFont="1" applyFill="1" applyBorder="1" applyAlignment="1" applyProtection="1">
      <alignment horizontal="center"/>
      <protection/>
    </xf>
    <xf numFmtId="4" fontId="15" fillId="0" borderId="15" xfId="42" applyNumberFormat="1" applyFont="1" applyFill="1" applyBorder="1" applyAlignment="1" applyProtection="1">
      <alignment horizontal="center"/>
      <protection/>
    </xf>
    <xf numFmtId="3" fontId="15" fillId="34" borderId="15" xfId="42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78" fontId="15" fillId="0" borderId="15" xfId="0" applyNumberFormat="1" applyFont="1" applyFill="1" applyBorder="1" applyAlignment="1" applyProtection="1">
      <alignment horizontal="center"/>
      <protection/>
    </xf>
    <xf numFmtId="178" fontId="15" fillId="0" borderId="15" xfId="42" applyNumberFormat="1" applyFont="1" applyFill="1" applyBorder="1" applyAlignment="1">
      <alignment horizontal="center"/>
    </xf>
    <xf numFmtId="175" fontId="9" fillId="0" borderId="15" xfId="42" applyNumberFormat="1" applyFont="1" applyFill="1" applyBorder="1" applyAlignment="1" applyProtection="1">
      <alignment horizontal="center"/>
      <protection/>
    </xf>
    <xf numFmtId="3" fontId="13" fillId="34" borderId="15" xfId="0" applyNumberFormat="1" applyFont="1" applyFill="1" applyBorder="1" applyAlignment="1" applyProtection="1">
      <alignment horizontal="left"/>
      <protection/>
    </xf>
    <xf numFmtId="3" fontId="13" fillId="33" borderId="15" xfId="0" applyNumberFormat="1" applyFont="1" applyFill="1" applyBorder="1" applyAlignment="1" applyProtection="1">
      <alignment horizontal="left"/>
      <protection/>
    </xf>
    <xf numFmtId="3" fontId="7" fillId="34" borderId="15" xfId="0" applyNumberFormat="1" applyFont="1" applyFill="1" applyBorder="1" applyAlignment="1" applyProtection="1">
      <alignment horizontal="left"/>
      <protection/>
    </xf>
    <xf numFmtId="3" fontId="9" fillId="36" borderId="15" xfId="0" applyNumberFormat="1" applyFont="1" applyFill="1" applyBorder="1" applyAlignment="1" applyProtection="1">
      <alignment horizontal="center"/>
      <protection/>
    </xf>
    <xf numFmtId="4" fontId="9" fillId="0" borderId="15" xfId="42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 applyProtection="1" quotePrefix="1">
      <alignment horizontal="center"/>
      <protection/>
    </xf>
    <xf numFmtId="3" fontId="9" fillId="0" borderId="15" xfId="42" applyNumberFormat="1" applyFont="1" applyFill="1" applyBorder="1" applyAlignment="1" applyProtection="1" quotePrefix="1">
      <alignment horizontal="center"/>
      <protection/>
    </xf>
    <xf numFmtId="3" fontId="9" fillId="0" borderId="15" xfId="42" applyNumberFormat="1" applyFont="1" applyFill="1" applyBorder="1" applyAlignment="1" quotePrefix="1">
      <alignment horizontal="center"/>
    </xf>
    <xf numFmtId="3" fontId="4" fillId="0" borderId="0" xfId="0" applyNumberFormat="1" applyFont="1" applyBorder="1" applyAlignment="1">
      <alignment horizontal="left"/>
    </xf>
    <xf numFmtId="3" fontId="16" fillId="34" borderId="15" xfId="0" applyNumberFormat="1" applyFont="1" applyFill="1" applyBorder="1" applyAlignment="1" applyProtection="1">
      <alignment horizontal="left"/>
      <protection/>
    </xf>
    <xf numFmtId="3" fontId="17" fillId="0" borderId="15" xfId="0" applyNumberFormat="1" applyFont="1" applyBorder="1" applyAlignment="1" applyProtection="1">
      <alignment horizontal="left"/>
      <protection/>
    </xf>
    <xf numFmtId="3" fontId="15" fillId="0" borderId="15" xfId="42" applyNumberFormat="1" applyFont="1" applyFill="1" applyBorder="1" applyAlignment="1" quotePrefix="1">
      <alignment horizontal="center"/>
    </xf>
    <xf numFmtId="3" fontId="18" fillId="0" borderId="15" xfId="0" applyNumberFormat="1" applyFont="1" applyBorder="1" applyAlignment="1" applyProtection="1">
      <alignment horizontal="left"/>
      <protection/>
    </xf>
    <xf numFmtId="3" fontId="19" fillId="34" borderId="15" xfId="0" applyNumberFormat="1" applyFont="1" applyFill="1" applyBorder="1" applyAlignment="1" applyProtection="1">
      <alignment horizontal="left"/>
      <protection/>
    </xf>
    <xf numFmtId="3" fontId="19" fillId="0" borderId="15" xfId="0" applyNumberFormat="1" applyFont="1" applyBorder="1" applyAlignment="1" applyProtection="1">
      <alignment horizontal="left"/>
      <protection/>
    </xf>
    <xf numFmtId="3" fontId="15" fillId="0" borderId="15" xfId="42" applyNumberFormat="1" applyFont="1" applyFill="1" applyBorder="1" applyAlignment="1">
      <alignment horizontal="center"/>
    </xf>
    <xf numFmtId="3" fontId="7" fillId="36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left"/>
    </xf>
    <xf numFmtId="4" fontId="7" fillId="0" borderId="15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left"/>
      <protection/>
    </xf>
    <xf numFmtId="3" fontId="18" fillId="0" borderId="15" xfId="0" applyNumberFormat="1" applyFont="1" applyFill="1" applyBorder="1" applyAlignment="1" applyProtection="1">
      <alignment horizontal="center"/>
      <protection/>
    </xf>
    <xf numFmtId="3" fontId="20" fillId="0" borderId="15" xfId="0" applyNumberFormat="1" applyFont="1" applyFill="1" applyBorder="1" applyAlignment="1" applyProtection="1">
      <alignment horizontal="center"/>
      <protection/>
    </xf>
    <xf numFmtId="3" fontId="14" fillId="0" borderId="15" xfId="0" applyNumberFormat="1" applyFont="1" applyFill="1" applyBorder="1" applyAlignment="1" applyProtection="1">
      <alignment horizontal="center"/>
      <protection/>
    </xf>
    <xf numFmtId="3" fontId="22" fillId="0" borderId="15" xfId="0" applyNumberFormat="1" applyFont="1" applyFill="1" applyBorder="1" applyAlignment="1" applyProtection="1">
      <alignment horizontal="center"/>
      <protection/>
    </xf>
    <xf numFmtId="0" fontId="23" fillId="0" borderId="15" xfId="0" applyFont="1" applyBorder="1" applyAlignment="1">
      <alignment horizontal="center"/>
    </xf>
    <xf numFmtId="4" fontId="7" fillId="0" borderId="15" xfId="0" applyNumberFormat="1" applyFont="1" applyFill="1" applyBorder="1" applyAlignment="1" applyProtection="1">
      <alignment horizontal="center"/>
      <protection/>
    </xf>
    <xf numFmtId="3" fontId="7" fillId="37" borderId="15" xfId="0" applyNumberFormat="1" applyFont="1" applyFill="1" applyBorder="1" applyAlignment="1" applyProtection="1">
      <alignment horizontal="center"/>
      <protection/>
    </xf>
    <xf numFmtId="3" fontId="14" fillId="37" borderId="15" xfId="0" applyNumberFormat="1" applyFont="1" applyFill="1" applyBorder="1" applyAlignment="1" applyProtection="1">
      <alignment horizontal="center"/>
      <protection/>
    </xf>
    <xf numFmtId="3" fontId="19" fillId="0" borderId="15" xfId="0" applyNumberFormat="1" applyFont="1" applyFill="1" applyBorder="1" applyAlignment="1" applyProtection="1">
      <alignment horizontal="center"/>
      <protection/>
    </xf>
    <xf numFmtId="178" fontId="9" fillId="0" borderId="15" xfId="42" applyNumberFormat="1" applyFont="1" applyFill="1" applyBorder="1" applyAlignment="1" applyProtection="1" quotePrefix="1">
      <alignment horizontal="center"/>
      <protection/>
    </xf>
    <xf numFmtId="3" fontId="14" fillId="0" borderId="0" xfId="0" applyNumberFormat="1" applyFont="1" applyFill="1" applyBorder="1" applyAlignment="1">
      <alignment horizontal="left"/>
    </xf>
    <xf numFmtId="3" fontId="18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 quotePrefix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42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>
      <alignment horizontal="center"/>
    </xf>
    <xf numFmtId="178" fontId="9" fillId="0" borderId="10" xfId="0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applyProtection="1">
      <alignment horizontal="center"/>
      <protection/>
    </xf>
    <xf numFmtId="3" fontId="7" fillId="0" borderId="10" xfId="42" applyNumberFormat="1" applyFont="1" applyFill="1" applyBorder="1" applyAlignment="1">
      <alignment horizontal="center"/>
    </xf>
    <xf numFmtId="3" fontId="7" fillId="0" borderId="10" xfId="42" applyNumberFormat="1" applyFont="1" applyFill="1" applyBorder="1" applyAlignment="1" applyProtection="1">
      <alignment horizontal="center"/>
      <protection/>
    </xf>
    <xf numFmtId="3" fontId="9" fillId="0" borderId="10" xfId="42" applyNumberFormat="1" applyFont="1" applyFill="1" applyBorder="1" applyAlignment="1" quotePrefix="1">
      <alignment horizontal="center"/>
    </xf>
    <xf numFmtId="3" fontId="6" fillId="34" borderId="15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178" fontId="7" fillId="0" borderId="15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Border="1" applyAlignment="1" applyProtection="1">
      <alignment horizontal="center"/>
      <protection/>
    </xf>
    <xf numFmtId="3" fontId="6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86" fontId="6" fillId="34" borderId="10" xfId="59" applyNumberFormat="1" applyFont="1" applyFill="1" applyBorder="1" applyAlignment="1">
      <alignment horizontal="center"/>
    </xf>
    <xf numFmtId="1" fontId="6" fillId="34" borderId="10" xfId="59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9" fontId="6" fillId="34" borderId="15" xfId="59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9" fontId="4" fillId="0" borderId="15" xfId="59" applyFont="1" applyBorder="1" applyAlignment="1">
      <alignment horizontal="center"/>
    </xf>
    <xf numFmtId="3" fontId="13" fillId="0" borderId="10" xfId="4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26" fillId="33" borderId="15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>
      <alignment horizontal="center"/>
    </xf>
    <xf numFmtId="186" fontId="6" fillId="34" borderId="15" xfId="59" applyNumberFormat="1" applyFont="1" applyFill="1" applyBorder="1" applyAlignment="1">
      <alignment horizontal="center"/>
    </xf>
    <xf numFmtId="3" fontId="27" fillId="0" borderId="15" xfId="0" applyNumberFormat="1" applyFont="1" applyBorder="1" applyAlignment="1">
      <alignment horizontal="left"/>
    </xf>
    <xf numFmtId="3" fontId="27" fillId="38" borderId="15" xfId="0" applyNumberFormat="1" applyFont="1" applyFill="1" applyBorder="1" applyAlignment="1" applyProtection="1">
      <alignment horizontal="center"/>
      <protection/>
    </xf>
    <xf numFmtId="0" fontId="27" fillId="39" borderId="15" xfId="42" applyNumberFormat="1" applyFont="1" applyFill="1" applyBorder="1" applyAlignment="1">
      <alignment horizontal="center"/>
    </xf>
    <xf numFmtId="3" fontId="27" fillId="39" borderId="15" xfId="0" applyNumberFormat="1" applyFont="1" applyFill="1" applyBorder="1" applyAlignment="1">
      <alignment horizontal="center"/>
    </xf>
    <xf numFmtId="3" fontId="27" fillId="34" borderId="15" xfId="0" applyNumberFormat="1" applyFont="1" applyFill="1" applyBorder="1" applyAlignment="1">
      <alignment horizontal="center"/>
    </xf>
    <xf numFmtId="0" fontId="27" fillId="39" borderId="15" xfId="0" applyNumberFormat="1" applyFont="1" applyFill="1" applyBorder="1" applyAlignment="1">
      <alignment horizontal="center"/>
    </xf>
    <xf numFmtId="3" fontId="28" fillId="33" borderId="15" xfId="0" applyNumberFormat="1" applyFont="1" applyFill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 horizontal="center"/>
      <protection/>
    </xf>
    <xf numFmtId="0" fontId="14" fillId="39" borderId="15" xfId="42" applyNumberFormat="1" applyFont="1" applyFill="1" applyBorder="1" applyAlignment="1">
      <alignment horizontal="center"/>
    </xf>
    <xf numFmtId="0" fontId="6" fillId="39" borderId="15" xfId="0" applyNumberFormat="1" applyFont="1" applyFill="1" applyBorder="1" applyAlignment="1">
      <alignment horizontal="center"/>
    </xf>
    <xf numFmtId="3" fontId="4" fillId="36" borderId="15" xfId="0" applyNumberFormat="1" applyFont="1" applyFill="1" applyBorder="1" applyAlignment="1" applyProtection="1">
      <alignment/>
      <protection/>
    </xf>
    <xf numFmtId="3" fontId="4" fillId="36" borderId="15" xfId="0" applyNumberFormat="1" applyFont="1" applyFill="1" applyBorder="1" applyAlignment="1" applyProtection="1">
      <alignment horizontal="left"/>
      <protection/>
    </xf>
    <xf numFmtId="3" fontId="6" fillId="36" borderId="15" xfId="0" applyNumberFormat="1" applyFont="1" applyFill="1" applyBorder="1" applyAlignment="1" applyProtection="1">
      <alignment horizontal="left"/>
      <protection/>
    </xf>
    <xf numFmtId="3" fontId="4" fillId="35" borderId="15" xfId="0" applyNumberFormat="1" applyFont="1" applyFill="1" applyBorder="1" applyAlignment="1" applyProtection="1">
      <alignment horizontal="center"/>
      <protection/>
    </xf>
    <xf numFmtId="0" fontId="14" fillId="39" borderId="15" xfId="0" applyNumberFormat="1" applyFont="1" applyFill="1" applyBorder="1" applyAlignment="1">
      <alignment horizontal="center"/>
    </xf>
    <xf numFmtId="3" fontId="5" fillId="36" borderId="15" xfId="0" applyNumberFormat="1" applyFont="1" applyFill="1" applyBorder="1" applyAlignment="1" applyProtection="1">
      <alignment horizontal="left"/>
      <protection/>
    </xf>
    <xf numFmtId="3" fontId="5" fillId="36" borderId="15" xfId="0" applyNumberFormat="1" applyFont="1" applyFill="1" applyBorder="1" applyAlignment="1" applyProtection="1">
      <alignment horizontal="center"/>
      <protection/>
    </xf>
    <xf numFmtId="4" fontId="4" fillId="0" borderId="15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3" fontId="6" fillId="39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left"/>
      <protection/>
    </xf>
    <xf numFmtId="3" fontId="4" fillId="36" borderId="15" xfId="0" applyNumberFormat="1" applyFont="1" applyFill="1" applyBorder="1" applyAlignment="1" applyProtection="1">
      <alignment horizontal="center"/>
      <protection/>
    </xf>
    <xf numFmtId="3" fontId="27" fillId="40" borderId="15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27" fillId="0" borderId="10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535"/>
  <sheetViews>
    <sheetView showGridLines="0" tabSelected="1" zoomScalePageLayoutView="0" workbookViewId="0" topLeftCell="A19">
      <pane ySplit="2" topLeftCell="A257" activePane="bottomLeft" state="frozen"/>
      <selection pane="topLeft" activeCell="A19" sqref="A19"/>
      <selection pane="bottomLeft" activeCell="A21" sqref="A21"/>
    </sheetView>
  </sheetViews>
  <sheetFormatPr defaultColWidth="22.00390625" defaultRowHeight="15" customHeight="1"/>
  <cols>
    <col min="1" max="1" width="35.28125" style="1" customWidth="1"/>
    <col min="2" max="2" width="13.28125" style="19" customWidth="1"/>
    <col min="3" max="3" width="13.140625" style="19" customWidth="1"/>
    <col min="4" max="4" width="11.7109375" style="19" customWidth="1"/>
    <col min="5" max="5" width="13.00390625" style="19" customWidth="1"/>
    <col min="6" max="6" width="12.57421875" style="19" customWidth="1"/>
    <col min="7" max="7" width="12.00390625" style="19" customWidth="1"/>
    <col min="8" max="8" width="13.421875" style="19" customWidth="1"/>
    <col min="9" max="9" width="17.57421875" style="1" customWidth="1"/>
    <col min="10" max="16384" width="22.00390625" style="1" customWidth="1"/>
  </cols>
  <sheetData>
    <row r="2" spans="3:4" ht="15" customHeight="1">
      <c r="C2" s="131" t="s">
        <v>0</v>
      </c>
      <c r="D2" s="2"/>
    </row>
    <row r="3" spans="1:2" ht="15" customHeight="1">
      <c r="A3" s="20"/>
      <c r="B3" s="2"/>
    </row>
    <row r="4" spans="2:8" ht="15" customHeight="1">
      <c r="B4" s="1"/>
      <c r="C4" s="131" t="s">
        <v>214</v>
      </c>
      <c r="D4" s="2"/>
      <c r="E4" s="3"/>
      <c r="F4" s="3"/>
      <c r="H4" s="148" t="s">
        <v>223</v>
      </c>
    </row>
    <row r="5" spans="2:8" ht="15" customHeight="1">
      <c r="B5" s="1"/>
      <c r="C5" s="2"/>
      <c r="D5" s="2"/>
      <c r="E5" s="42"/>
      <c r="F5" s="3"/>
      <c r="G5" s="3" t="s">
        <v>208</v>
      </c>
      <c r="H5" s="110" t="s">
        <v>308</v>
      </c>
    </row>
    <row r="6" spans="2:6" ht="15" customHeight="1">
      <c r="B6" s="2"/>
      <c r="C6" s="3"/>
      <c r="D6" s="3"/>
      <c r="E6" s="3"/>
      <c r="F6" s="3"/>
    </row>
    <row r="7" spans="1:8" ht="15" customHeight="1">
      <c r="A7" s="30" t="s">
        <v>81</v>
      </c>
      <c r="B7" s="31"/>
      <c r="C7" s="32"/>
      <c r="D7" s="32"/>
      <c r="E7" s="35" t="s">
        <v>1</v>
      </c>
      <c r="F7" s="36"/>
      <c r="G7" s="37"/>
      <c r="H7" s="37"/>
    </row>
    <row r="8" spans="1:8" ht="15" customHeight="1">
      <c r="A8" s="33"/>
      <c r="B8" s="34"/>
      <c r="C8" s="34"/>
      <c r="D8" s="34"/>
      <c r="E8" s="34"/>
      <c r="F8" s="34"/>
      <c r="G8" s="34"/>
      <c r="H8" s="34"/>
    </row>
    <row r="9" spans="1:8" ht="15" customHeight="1">
      <c r="A9" s="6" t="s">
        <v>71</v>
      </c>
      <c r="B9" s="7"/>
      <c r="C9" s="8" t="s">
        <v>72</v>
      </c>
      <c r="D9" s="8"/>
      <c r="E9" s="9"/>
      <c r="F9" s="9"/>
      <c r="G9" s="38"/>
      <c r="H9" s="38"/>
    </row>
    <row r="10" spans="1:8" ht="15" customHeight="1">
      <c r="A10" s="10"/>
      <c r="B10" s="11"/>
      <c r="C10" s="12"/>
      <c r="D10" s="12"/>
      <c r="E10" s="12"/>
      <c r="F10" s="12"/>
      <c r="G10" s="39"/>
      <c r="H10" s="39"/>
    </row>
    <row r="11" spans="1:8" ht="15" customHeight="1">
      <c r="A11" s="13" t="s">
        <v>73</v>
      </c>
      <c r="B11" s="14"/>
      <c r="C11" s="15" t="s">
        <v>74</v>
      </c>
      <c r="D11" s="15"/>
      <c r="E11" s="16"/>
      <c r="F11" s="16"/>
      <c r="G11" s="40"/>
      <c r="H11" s="40"/>
    </row>
    <row r="12" spans="1:8" ht="15" customHeight="1">
      <c r="A12" s="10"/>
      <c r="B12" s="11"/>
      <c r="C12" s="4"/>
      <c r="D12" s="4"/>
      <c r="E12" s="12"/>
      <c r="F12" s="12"/>
      <c r="G12" s="39"/>
      <c r="H12" s="39"/>
    </row>
    <row r="13" spans="1:8" ht="15" customHeight="1">
      <c r="A13" s="13" t="s">
        <v>75</v>
      </c>
      <c r="B13" s="14"/>
      <c r="C13" s="15" t="s">
        <v>2</v>
      </c>
      <c r="D13" s="15"/>
      <c r="E13" s="16"/>
      <c r="F13" s="16"/>
      <c r="G13" s="40"/>
      <c r="H13" s="40"/>
    </row>
    <row r="14" spans="1:8" ht="15" customHeight="1">
      <c r="A14" s="10"/>
      <c r="B14" s="11"/>
      <c r="C14" s="12"/>
      <c r="D14" s="12"/>
      <c r="E14" s="12"/>
      <c r="F14" s="12"/>
      <c r="G14" s="39"/>
      <c r="H14" s="39"/>
    </row>
    <row r="15" spans="1:8" ht="15" customHeight="1">
      <c r="A15" s="17" t="s">
        <v>76</v>
      </c>
      <c r="B15" s="1"/>
      <c r="C15" s="4" t="s">
        <v>77</v>
      </c>
      <c r="D15" s="4"/>
      <c r="E15" s="12"/>
      <c r="F15" s="12"/>
      <c r="G15" s="39"/>
      <c r="H15" s="39"/>
    </row>
    <row r="16" spans="1:8" ht="15" customHeight="1">
      <c r="A16" s="18"/>
      <c r="B16" s="14"/>
      <c r="C16" s="15" t="s">
        <v>78</v>
      </c>
      <c r="D16" s="15"/>
      <c r="E16" s="16"/>
      <c r="F16" s="16"/>
      <c r="G16" s="40"/>
      <c r="H16" s="40"/>
    </row>
    <row r="17" spans="1:8" ht="15" customHeight="1">
      <c r="A17" s="13" t="s">
        <v>79</v>
      </c>
      <c r="B17" s="14"/>
      <c r="C17" s="15" t="s">
        <v>80</v>
      </c>
      <c r="D17" s="15"/>
      <c r="E17" s="16"/>
      <c r="F17" s="16"/>
      <c r="G17" s="40"/>
      <c r="H17" s="40"/>
    </row>
    <row r="18" spans="1:8" ht="15" customHeight="1">
      <c r="A18" s="13"/>
      <c r="B18" s="14"/>
      <c r="C18" s="15"/>
      <c r="D18" s="15"/>
      <c r="E18" s="16"/>
      <c r="F18" s="16"/>
      <c r="G18" s="40"/>
      <c r="H18" s="40"/>
    </row>
    <row r="19" spans="1:10" s="24" customFormat="1" ht="15" customHeight="1">
      <c r="A19" s="21" t="s">
        <v>172</v>
      </c>
      <c r="B19" s="174"/>
      <c r="C19" s="175"/>
      <c r="D19" s="176"/>
      <c r="E19" s="100"/>
      <c r="F19" s="177"/>
      <c r="G19" s="175"/>
      <c r="H19" s="103"/>
      <c r="I19" s="118"/>
      <c r="J19" s="126" t="s">
        <v>219</v>
      </c>
    </row>
    <row r="20" spans="1:10" s="25" customFormat="1" ht="15" customHeight="1">
      <c r="A20" s="23" t="s">
        <v>3</v>
      </c>
      <c r="B20" s="106" t="s">
        <v>202</v>
      </c>
      <c r="C20" s="106" t="s">
        <v>203</v>
      </c>
      <c r="D20" s="106" t="s">
        <v>204</v>
      </c>
      <c r="E20" s="107" t="s">
        <v>205</v>
      </c>
      <c r="F20" s="106" t="s">
        <v>206</v>
      </c>
      <c r="G20" s="106" t="s">
        <v>207</v>
      </c>
      <c r="H20" s="104">
        <v>2010</v>
      </c>
      <c r="I20" s="119">
        <v>2009</v>
      </c>
      <c r="J20" s="125" t="s">
        <v>220</v>
      </c>
    </row>
    <row r="21" spans="1:10" s="25" customFormat="1" ht="15" customHeight="1">
      <c r="A21" s="78" t="s">
        <v>173</v>
      </c>
      <c r="B21" s="44">
        <f aca="true" t="shared" si="0" ref="B21:G21">B23+B27</f>
        <v>12704400</v>
      </c>
      <c r="C21" s="44">
        <f t="shared" si="0"/>
        <v>22400000</v>
      </c>
      <c r="D21" s="44">
        <f t="shared" si="0"/>
        <v>47900</v>
      </c>
      <c r="E21" s="44">
        <f>E23+E27+E32</f>
        <v>53376000</v>
      </c>
      <c r="F21" s="44">
        <f t="shared" si="0"/>
        <v>2986000</v>
      </c>
      <c r="G21" s="44">
        <f t="shared" si="0"/>
        <v>7740000</v>
      </c>
      <c r="H21" s="111">
        <f>SUM(B21:G21)</f>
        <v>99254300</v>
      </c>
      <c r="I21" s="134">
        <v>99297575</v>
      </c>
      <c r="J21" s="149">
        <f>(H21-I21)/I21</f>
        <v>-0.00043581124715281317</v>
      </c>
    </row>
    <row r="22" spans="1:10" s="25" customFormat="1" ht="15" customHeight="1">
      <c r="A22" s="63" t="s">
        <v>10</v>
      </c>
      <c r="B22" s="44"/>
      <c r="C22" s="44"/>
      <c r="D22" s="44"/>
      <c r="E22" s="100"/>
      <c r="F22" s="101"/>
      <c r="G22" s="44"/>
      <c r="H22" s="111"/>
      <c r="I22" s="134"/>
      <c r="J22" s="125"/>
    </row>
    <row r="23" spans="1:10" s="25" customFormat="1" ht="15" customHeight="1">
      <c r="A23" s="62" t="s">
        <v>137</v>
      </c>
      <c r="B23" s="44"/>
      <c r="C23" s="44"/>
      <c r="D23" s="44">
        <v>47900</v>
      </c>
      <c r="E23" s="102">
        <v>263900</v>
      </c>
      <c r="F23" s="108">
        <v>2185000</v>
      </c>
      <c r="G23" s="44">
        <v>7740000</v>
      </c>
      <c r="H23" s="111">
        <f>SUM(B23:G23)</f>
        <v>10236800</v>
      </c>
      <c r="I23" s="134">
        <v>10990475</v>
      </c>
      <c r="J23" s="142">
        <f>(H23-I23)/I23</f>
        <v>-0.06857528905711537</v>
      </c>
    </row>
    <row r="24" spans="1:10" s="25" customFormat="1" ht="15" customHeight="1">
      <c r="A24" s="62" t="s">
        <v>170</v>
      </c>
      <c r="B24" s="44"/>
      <c r="C24" s="44"/>
      <c r="D24" s="105">
        <v>32</v>
      </c>
      <c r="E24" s="102">
        <v>249</v>
      </c>
      <c r="F24" s="108">
        <v>1987</v>
      </c>
      <c r="G24" s="44">
        <v>4895</v>
      </c>
      <c r="H24" s="111">
        <f>SUM(B24:G24)</f>
        <v>7163</v>
      </c>
      <c r="I24" s="134">
        <v>8042</v>
      </c>
      <c r="J24" s="142">
        <f>(H24-I24)/I24</f>
        <v>-0.1093011688634668</v>
      </c>
    </row>
    <row r="25" spans="1:10" s="25" customFormat="1" ht="15" customHeight="1">
      <c r="A25" s="62" t="s">
        <v>133</v>
      </c>
      <c r="B25" s="44"/>
      <c r="C25" s="44"/>
      <c r="D25" s="44">
        <f>D23/D24</f>
        <v>1496.875</v>
      </c>
      <c r="E25" s="102">
        <f>E23/E24</f>
        <v>1059.8393574297188</v>
      </c>
      <c r="F25" s="108">
        <f>F23/F24</f>
        <v>1099.6477101157525</v>
      </c>
      <c r="G25" s="44">
        <f>G23/G24</f>
        <v>1581.2053115423903</v>
      </c>
      <c r="H25" s="111">
        <f>H23/H24</f>
        <v>1429.121876308809</v>
      </c>
      <c r="I25" s="134">
        <v>1367</v>
      </c>
      <c r="J25" s="142">
        <f>(H25-I25)/I25</f>
        <v>0.045443947555822296</v>
      </c>
    </row>
    <row r="26" spans="1:10" s="25" customFormat="1" ht="15" customHeight="1">
      <c r="A26" s="63" t="s">
        <v>13</v>
      </c>
      <c r="B26" s="44"/>
      <c r="C26" s="44"/>
      <c r="D26" s="44"/>
      <c r="E26" s="102"/>
      <c r="F26" s="108"/>
      <c r="G26" s="44"/>
      <c r="H26" s="111"/>
      <c r="I26" s="134"/>
      <c r="J26" s="125"/>
    </row>
    <row r="27" spans="1:10" s="25" customFormat="1" ht="15" customHeight="1">
      <c r="A27" s="62" t="s">
        <v>11</v>
      </c>
      <c r="B27" s="44">
        <f>B28*B29</f>
        <v>12704400</v>
      </c>
      <c r="C27" s="44">
        <v>22400000</v>
      </c>
      <c r="D27" s="44"/>
      <c r="E27" s="102">
        <v>47242100</v>
      </c>
      <c r="F27" s="108">
        <v>801000</v>
      </c>
      <c r="G27" s="44"/>
      <c r="H27" s="111">
        <f>SUM(B27:G27)</f>
        <v>83147500</v>
      </c>
      <c r="I27" s="134">
        <v>88307100</v>
      </c>
      <c r="J27" s="142">
        <f>(H27-I27)/I27</f>
        <v>-0.05842791802697631</v>
      </c>
    </row>
    <row r="28" spans="1:10" s="25" customFormat="1" ht="15" customHeight="1">
      <c r="A28" s="62" t="s">
        <v>170</v>
      </c>
      <c r="B28" s="44">
        <v>5293.5</v>
      </c>
      <c r="C28" s="44">
        <v>5600</v>
      </c>
      <c r="D28" s="44"/>
      <c r="E28" s="102">
        <v>13857</v>
      </c>
      <c r="F28" s="108">
        <v>362</v>
      </c>
      <c r="G28" s="44"/>
      <c r="H28" s="111">
        <f>SUM(B28:G28)</f>
        <v>25112.5</v>
      </c>
      <c r="I28" s="134">
        <v>29768</v>
      </c>
      <c r="J28" s="142">
        <f>(H28-I28)/I28</f>
        <v>-0.15639277076054825</v>
      </c>
    </row>
    <row r="29" spans="1:10" s="25" customFormat="1" ht="15" customHeight="1">
      <c r="A29" s="62" t="s">
        <v>133</v>
      </c>
      <c r="B29" s="44">
        <v>2400</v>
      </c>
      <c r="C29" s="44">
        <f>C27/C28</f>
        <v>4000</v>
      </c>
      <c r="D29" s="44"/>
      <c r="E29" s="102">
        <f>E27/E28</f>
        <v>3409.2588583387455</v>
      </c>
      <c r="F29" s="108">
        <f>F27/F28</f>
        <v>2212.707182320442</v>
      </c>
      <c r="G29" s="44"/>
      <c r="H29" s="111">
        <f>H27/H28</f>
        <v>3311.0004977600797</v>
      </c>
      <c r="I29" s="134">
        <v>2967</v>
      </c>
      <c r="J29" s="142">
        <f>(H29-I29)/I29</f>
        <v>0.11594219675095373</v>
      </c>
    </row>
    <row r="30" spans="1:10" s="25" customFormat="1" ht="15" customHeight="1">
      <c r="A30" s="147" t="s">
        <v>222</v>
      </c>
      <c r="B30" s="44"/>
      <c r="C30" s="44"/>
      <c r="D30" s="44"/>
      <c r="E30" s="100"/>
      <c r="F30" s="101"/>
      <c r="G30" s="44"/>
      <c r="H30" s="111"/>
      <c r="I30" s="134"/>
      <c r="J30" s="125"/>
    </row>
    <row r="31" spans="1:10" s="25" customFormat="1" ht="15" customHeight="1">
      <c r="A31" s="63" t="s">
        <v>13</v>
      </c>
      <c r="B31" s="44"/>
      <c r="C31" s="44"/>
      <c r="D31" s="44"/>
      <c r="E31" s="100"/>
      <c r="F31" s="101"/>
      <c r="G31" s="44"/>
      <c r="H31" s="111"/>
      <c r="I31" s="134"/>
      <c r="J31" s="125"/>
    </row>
    <row r="32" spans="1:10" s="25" customFormat="1" ht="15" customHeight="1">
      <c r="A32" s="62" t="s">
        <v>11</v>
      </c>
      <c r="B32" s="44"/>
      <c r="C32" s="44"/>
      <c r="D32" s="44"/>
      <c r="E32" s="102">
        <v>5870000</v>
      </c>
      <c r="F32" s="101"/>
      <c r="G32" s="44"/>
      <c r="H32" s="111">
        <f>SUM(B32:G32)</f>
        <v>5870000</v>
      </c>
      <c r="I32" s="134"/>
      <c r="J32" s="125"/>
    </row>
    <row r="33" spans="1:10" s="25" customFormat="1" ht="15" customHeight="1">
      <c r="A33" s="62" t="s">
        <v>170</v>
      </c>
      <c r="B33" s="44"/>
      <c r="C33" s="44"/>
      <c r="D33" s="44"/>
      <c r="E33" s="102">
        <v>1400</v>
      </c>
      <c r="F33" s="101"/>
      <c r="G33" s="44"/>
      <c r="H33" s="111">
        <f>SUM(B33:G33)</f>
        <v>1400</v>
      </c>
      <c r="I33" s="134"/>
      <c r="J33" s="125"/>
    </row>
    <row r="34" spans="1:10" s="25" customFormat="1" ht="15" customHeight="1">
      <c r="A34" s="62" t="s">
        <v>133</v>
      </c>
      <c r="B34" s="44"/>
      <c r="C34" s="44"/>
      <c r="D34" s="44"/>
      <c r="E34" s="102">
        <f>E32/E33</f>
        <v>4192.857142857143</v>
      </c>
      <c r="F34" s="101"/>
      <c r="G34" s="44"/>
      <c r="H34" s="111">
        <f>SUM(B34:G34)</f>
        <v>4192.857142857143</v>
      </c>
      <c r="I34" s="134"/>
      <c r="J34" s="125"/>
    </row>
    <row r="35" spans="1:10" s="25" customFormat="1" ht="15" customHeight="1">
      <c r="A35" s="62"/>
      <c r="B35" s="44"/>
      <c r="C35" s="44"/>
      <c r="D35" s="44"/>
      <c r="E35" s="100"/>
      <c r="F35" s="101"/>
      <c r="G35" s="44"/>
      <c r="H35" s="111"/>
      <c r="I35" s="134"/>
      <c r="J35" s="125"/>
    </row>
    <row r="36" spans="1:10" s="25" customFormat="1" ht="15" customHeight="1">
      <c r="A36" s="78" t="s">
        <v>14</v>
      </c>
      <c r="B36" s="44"/>
      <c r="C36" s="44">
        <f>C39+C43+C47</f>
        <v>30120000</v>
      </c>
      <c r="D36" s="44">
        <f>D39+D43+D47</f>
        <v>0</v>
      </c>
      <c r="E36" s="44">
        <f>E39+E43+E47</f>
        <v>8128400</v>
      </c>
      <c r="F36" s="44">
        <f>F39+F43+F47</f>
        <v>35000</v>
      </c>
      <c r="G36" s="44">
        <f>G39+G43+G47</f>
        <v>6962154</v>
      </c>
      <c r="H36" s="111">
        <f>SUM(B36:G36)</f>
        <v>45245554</v>
      </c>
      <c r="I36" s="134">
        <v>45448700</v>
      </c>
      <c r="J36" s="149">
        <f>(H36-I36)/I36</f>
        <v>-0.004469786814584356</v>
      </c>
    </row>
    <row r="37" spans="1:10" s="25" customFormat="1" ht="15" customHeight="1">
      <c r="A37" s="78"/>
      <c r="B37" s="44"/>
      <c r="C37" s="44"/>
      <c r="D37" s="44"/>
      <c r="E37" s="100"/>
      <c r="F37" s="101"/>
      <c r="G37" s="44"/>
      <c r="H37" s="111"/>
      <c r="I37" s="134"/>
      <c r="J37" s="125"/>
    </row>
    <row r="38" spans="1:10" s="25" customFormat="1" ht="15" customHeight="1">
      <c r="A38" s="63" t="s">
        <v>10</v>
      </c>
      <c r="B38" s="44"/>
      <c r="C38" s="44"/>
      <c r="D38" s="44"/>
      <c r="E38" s="100"/>
      <c r="F38" s="44"/>
      <c r="G38" s="44"/>
      <c r="H38" s="111"/>
      <c r="I38" s="134"/>
      <c r="J38" s="125"/>
    </row>
    <row r="39" spans="1:10" s="25" customFormat="1" ht="15" customHeight="1">
      <c r="A39" s="62" t="s">
        <v>11</v>
      </c>
      <c r="B39" s="44"/>
      <c r="C39" s="44"/>
      <c r="D39" s="44"/>
      <c r="E39" s="102">
        <v>13200</v>
      </c>
      <c r="F39" s="44">
        <v>35000</v>
      </c>
      <c r="G39" s="44">
        <v>2772464</v>
      </c>
      <c r="H39" s="111">
        <f aca="true" t="shared" si="1" ref="H39:H48">SUM(B39:G39)</f>
        <v>2820664</v>
      </c>
      <c r="I39" s="134">
        <v>1503500</v>
      </c>
      <c r="J39" s="142">
        <f>(H39-I39)/I39</f>
        <v>0.8760651812437645</v>
      </c>
    </row>
    <row r="40" spans="1:10" s="25" customFormat="1" ht="15" customHeight="1">
      <c r="A40" s="62" t="s">
        <v>169</v>
      </c>
      <c r="B40" s="44"/>
      <c r="C40" s="44"/>
      <c r="D40" s="44"/>
      <c r="E40" s="102">
        <v>12</v>
      </c>
      <c r="F40" s="44">
        <v>12</v>
      </c>
      <c r="G40" s="44">
        <v>1849</v>
      </c>
      <c r="H40" s="111">
        <f t="shared" si="1"/>
        <v>1873</v>
      </c>
      <c r="I40" s="134">
        <v>1004</v>
      </c>
      <c r="J40" s="142">
        <f>(H40-I40)/I40</f>
        <v>0.8655378486055777</v>
      </c>
    </row>
    <row r="41" spans="1:10" s="25" customFormat="1" ht="15" customHeight="1">
      <c r="A41" s="62" t="s">
        <v>133</v>
      </c>
      <c r="B41" s="44"/>
      <c r="C41" s="44"/>
      <c r="D41" s="44"/>
      <c r="E41" s="102">
        <f>E39/E40</f>
        <v>1100</v>
      </c>
      <c r="F41" s="44">
        <f>F39/F40</f>
        <v>2916.6666666666665</v>
      </c>
      <c r="G41" s="44">
        <f>G39/G40</f>
        <v>1499.4396971335857</v>
      </c>
      <c r="H41" s="111">
        <f>H39/H40</f>
        <v>1505.9604911906033</v>
      </c>
      <c r="I41" s="134">
        <v>1498</v>
      </c>
      <c r="J41" s="125"/>
    </row>
    <row r="42" spans="1:10" s="25" customFormat="1" ht="15" customHeight="1">
      <c r="A42" s="63" t="s">
        <v>13</v>
      </c>
      <c r="B42" s="44"/>
      <c r="C42" s="44"/>
      <c r="D42" s="44"/>
      <c r="E42" s="102"/>
      <c r="F42" s="44"/>
      <c r="G42" s="44"/>
      <c r="H42" s="111"/>
      <c r="I42" s="134"/>
      <c r="J42" s="125"/>
    </row>
    <row r="43" spans="1:10" s="25" customFormat="1" ht="15" customHeight="1">
      <c r="A43" s="62" t="s">
        <v>11</v>
      </c>
      <c r="B43" s="44"/>
      <c r="C43" s="44">
        <v>5920000</v>
      </c>
      <c r="D43" s="44"/>
      <c r="E43" s="102">
        <v>8085200</v>
      </c>
      <c r="F43" s="101"/>
      <c r="G43" s="44">
        <v>3939690</v>
      </c>
      <c r="H43" s="111">
        <f t="shared" si="1"/>
        <v>17944890</v>
      </c>
      <c r="I43" s="134">
        <v>13478000</v>
      </c>
      <c r="J43" s="142">
        <f>(H43-I43)/I43</f>
        <v>0.33142083395162486</v>
      </c>
    </row>
    <row r="44" spans="1:10" s="25" customFormat="1" ht="15" customHeight="1">
      <c r="A44" s="62" t="s">
        <v>169</v>
      </c>
      <c r="B44" s="44"/>
      <c r="C44" s="44">
        <v>1600</v>
      </c>
      <c r="D44" s="44"/>
      <c r="E44" s="102">
        <v>1875</v>
      </c>
      <c r="F44" s="101"/>
      <c r="G44" s="44">
        <v>1577</v>
      </c>
      <c r="H44" s="111">
        <f t="shared" si="1"/>
        <v>5052</v>
      </c>
      <c r="I44" s="134">
        <v>4137</v>
      </c>
      <c r="J44" s="142">
        <f>(H44-I44)/I44</f>
        <v>0.22117476432197244</v>
      </c>
    </row>
    <row r="45" spans="1:10" s="25" customFormat="1" ht="15" customHeight="1">
      <c r="A45" s="62" t="s">
        <v>133</v>
      </c>
      <c r="B45" s="44"/>
      <c r="C45" s="44">
        <f>C43/C44</f>
        <v>3700</v>
      </c>
      <c r="D45" s="44"/>
      <c r="E45" s="102">
        <f>E43/E44</f>
        <v>4312.106666666667</v>
      </c>
      <c r="F45" s="101"/>
      <c r="G45" s="44"/>
      <c r="H45" s="111">
        <f>H43/H44</f>
        <v>3552.036817102138</v>
      </c>
      <c r="I45" s="134">
        <v>3258</v>
      </c>
      <c r="J45" s="125"/>
    </row>
    <row r="46" spans="1:10" s="25" customFormat="1" ht="15" customHeight="1">
      <c r="A46" s="63" t="s">
        <v>104</v>
      </c>
      <c r="B46" s="44"/>
      <c r="C46" s="44"/>
      <c r="D46" s="44"/>
      <c r="E46" s="102"/>
      <c r="F46" s="101"/>
      <c r="G46" s="44"/>
      <c r="H46" s="111"/>
      <c r="I46" s="134"/>
      <c r="J46" s="125"/>
    </row>
    <row r="47" spans="1:10" s="25" customFormat="1" ht="15" customHeight="1">
      <c r="A47" s="62" t="s">
        <v>105</v>
      </c>
      <c r="B47" s="44"/>
      <c r="C47" s="44">
        <v>24200000</v>
      </c>
      <c r="D47" s="44"/>
      <c r="E47" s="102">
        <v>30000</v>
      </c>
      <c r="F47" s="101"/>
      <c r="G47" s="44">
        <v>250000</v>
      </c>
      <c r="H47" s="111">
        <f t="shared" si="1"/>
        <v>24480000</v>
      </c>
      <c r="I47" s="134">
        <v>30467200</v>
      </c>
      <c r="J47" s="142">
        <f>(H47-I47)/I47</f>
        <v>-0.19651297132654133</v>
      </c>
    </row>
    <row r="48" spans="1:10" s="25" customFormat="1" ht="15" customHeight="1">
      <c r="A48" s="62" t="s">
        <v>83</v>
      </c>
      <c r="B48" s="44"/>
      <c r="C48" s="44">
        <v>4400</v>
      </c>
      <c r="D48" s="44"/>
      <c r="E48" s="102">
        <v>6</v>
      </c>
      <c r="F48" s="101"/>
      <c r="G48" s="44">
        <v>50</v>
      </c>
      <c r="H48" s="111">
        <f t="shared" si="1"/>
        <v>4456</v>
      </c>
      <c r="I48" s="134">
        <v>6170</v>
      </c>
      <c r="J48" s="142">
        <f>(H48-I48)/I48</f>
        <v>-0.27779578606158833</v>
      </c>
    </row>
    <row r="49" spans="1:10" s="25" customFormat="1" ht="15" customHeight="1">
      <c r="A49" s="62" t="s">
        <v>133</v>
      </c>
      <c r="B49" s="44"/>
      <c r="C49" s="44">
        <f>C47/C48</f>
        <v>5500</v>
      </c>
      <c r="D49" s="44"/>
      <c r="E49" s="102">
        <f>E47/E48</f>
        <v>5000</v>
      </c>
      <c r="F49" s="101"/>
      <c r="G49" s="44">
        <f>G47/G48</f>
        <v>5000</v>
      </c>
      <c r="H49" s="111">
        <f>H47/H48</f>
        <v>5493.716337522442</v>
      </c>
      <c r="I49" s="134">
        <v>4938</v>
      </c>
      <c r="J49" s="142"/>
    </row>
    <row r="50" spans="1:10" s="25" customFormat="1" ht="15" customHeight="1">
      <c r="A50" s="23"/>
      <c r="B50" s="44"/>
      <c r="C50" s="44"/>
      <c r="D50" s="44"/>
      <c r="E50" s="100"/>
      <c r="F50" s="101"/>
      <c r="G50" s="101"/>
      <c r="H50" s="111"/>
      <c r="I50" s="134"/>
      <c r="J50" s="125"/>
    </row>
    <row r="51" spans="1:10" s="25" customFormat="1" ht="15" customHeight="1">
      <c r="A51" s="43" t="s">
        <v>154</v>
      </c>
      <c r="B51" s="44">
        <f aca="true" t="shared" si="2" ref="B51:G51">B53+B57+B61</f>
        <v>4706000</v>
      </c>
      <c r="C51" s="44">
        <f t="shared" si="2"/>
        <v>612000</v>
      </c>
      <c r="D51" s="44">
        <f t="shared" si="2"/>
        <v>10500</v>
      </c>
      <c r="E51" s="44">
        <f>E53+E57+E61</f>
        <v>9278331</v>
      </c>
      <c r="F51" s="44">
        <f t="shared" si="2"/>
        <v>1039000</v>
      </c>
      <c r="G51" s="44">
        <f t="shared" si="2"/>
        <v>13075200</v>
      </c>
      <c r="H51" s="111">
        <f>SUM(B51:G51)</f>
        <v>28721031</v>
      </c>
      <c r="I51" s="134">
        <v>27189800</v>
      </c>
      <c r="J51" s="142">
        <f>(H51-I51)/I51</f>
        <v>0.056316375993938905</v>
      </c>
    </row>
    <row r="52" spans="1:10" s="25" customFormat="1" ht="15" customHeight="1">
      <c r="A52" s="63" t="s">
        <v>10</v>
      </c>
      <c r="B52" s="44"/>
      <c r="C52" s="44"/>
      <c r="D52" s="44"/>
      <c r="E52" s="100"/>
      <c r="F52" s="101"/>
      <c r="G52" s="101"/>
      <c r="H52" s="111"/>
      <c r="I52" s="134"/>
      <c r="J52" s="125"/>
    </row>
    <row r="53" spans="1:10" s="25" customFormat="1" ht="15" customHeight="1">
      <c r="A53" s="62" t="s">
        <v>137</v>
      </c>
      <c r="B53" s="44"/>
      <c r="C53" s="44">
        <f>C54*C55</f>
        <v>42000</v>
      </c>
      <c r="D53" s="44">
        <v>10500</v>
      </c>
      <c r="E53" s="102">
        <v>326931</v>
      </c>
      <c r="F53" s="108">
        <v>1039000</v>
      </c>
      <c r="G53" s="44">
        <v>13075200</v>
      </c>
      <c r="H53" s="111">
        <f>SUM(B53:G53)</f>
        <v>14493631</v>
      </c>
      <c r="I53" s="134">
        <v>14314000</v>
      </c>
      <c r="J53" s="142">
        <f>(H53-I53)/I53</f>
        <v>0.012549322341763309</v>
      </c>
    </row>
    <row r="54" spans="1:10" s="25" customFormat="1" ht="15" customHeight="1">
      <c r="A54" s="62" t="s">
        <v>169</v>
      </c>
      <c r="B54" s="44"/>
      <c r="C54" s="44">
        <v>30</v>
      </c>
      <c r="D54" s="44">
        <v>7</v>
      </c>
      <c r="E54" s="102">
        <v>283</v>
      </c>
      <c r="F54" s="108">
        <v>945</v>
      </c>
      <c r="G54" s="44">
        <v>8785</v>
      </c>
      <c r="H54" s="111">
        <f>SUM(B54:G54)</f>
        <v>10050</v>
      </c>
      <c r="I54" s="134">
        <v>9671</v>
      </c>
      <c r="J54" s="142">
        <f>(H54-I54)/I54</f>
        <v>0.03918932892151794</v>
      </c>
    </row>
    <row r="55" spans="1:10" s="25" customFormat="1" ht="15" customHeight="1">
      <c r="A55" s="62" t="s">
        <v>133</v>
      </c>
      <c r="B55" s="44"/>
      <c r="C55" s="44">
        <v>1400</v>
      </c>
      <c r="D55" s="44"/>
      <c r="E55" s="102">
        <f>E53/E54</f>
        <v>1155.2332155477031</v>
      </c>
      <c r="F55" s="108">
        <f>F53/F54</f>
        <v>1099.4708994708994</v>
      </c>
      <c r="G55" s="44">
        <f>G53/G54</f>
        <v>1488.3551508252704</v>
      </c>
      <c r="H55" s="111">
        <f>H53/H54</f>
        <v>1442.1523383084577</v>
      </c>
      <c r="I55" s="134">
        <v>1480</v>
      </c>
      <c r="J55" s="142"/>
    </row>
    <row r="56" spans="1:10" s="25" customFormat="1" ht="15" customHeight="1">
      <c r="A56" s="63" t="s">
        <v>13</v>
      </c>
      <c r="B56" s="44"/>
      <c r="C56" s="44"/>
      <c r="D56" s="44"/>
      <c r="E56" s="102"/>
      <c r="F56" s="101"/>
      <c r="G56" s="44"/>
      <c r="H56" s="111"/>
      <c r="I56" s="134"/>
      <c r="J56" s="125"/>
    </row>
    <row r="57" spans="1:10" s="25" customFormat="1" ht="15" customHeight="1">
      <c r="A57" s="62" t="s">
        <v>11</v>
      </c>
      <c r="B57" s="44">
        <v>4706000</v>
      </c>
      <c r="C57" s="44">
        <f>C58*C59</f>
        <v>570000</v>
      </c>
      <c r="D57" s="44"/>
      <c r="E57" s="102">
        <v>7879400</v>
      </c>
      <c r="F57" s="101"/>
      <c r="G57" s="44"/>
      <c r="H57" s="111">
        <f>SUM(B57:G57)</f>
        <v>13155400</v>
      </c>
      <c r="I57" s="134">
        <v>12875800</v>
      </c>
      <c r="J57" s="142">
        <f>(H57-I57)/I57</f>
        <v>0.021715155563149475</v>
      </c>
    </row>
    <row r="58" spans="1:10" s="25" customFormat="1" ht="15" customHeight="1">
      <c r="A58" s="62" t="s">
        <v>169</v>
      </c>
      <c r="B58" s="44">
        <v>1773</v>
      </c>
      <c r="C58" s="44">
        <v>150</v>
      </c>
      <c r="D58" s="44"/>
      <c r="E58" s="102">
        <v>2266</v>
      </c>
      <c r="F58" s="101"/>
      <c r="G58" s="101"/>
      <c r="H58" s="111">
        <f>SUM(B58:G58)</f>
        <v>4189</v>
      </c>
      <c r="I58" s="134">
        <v>8302</v>
      </c>
      <c r="J58" s="142">
        <f>(H58-I58)/I58</f>
        <v>-0.49542278968923154</v>
      </c>
    </row>
    <row r="59" spans="1:10" s="25" customFormat="1" ht="15" customHeight="1">
      <c r="A59" s="62" t="s">
        <v>133</v>
      </c>
      <c r="B59" s="44">
        <f>B57/B58</f>
        <v>2654.2583192329384</v>
      </c>
      <c r="C59" s="44">
        <v>3800</v>
      </c>
      <c r="D59" s="44"/>
      <c r="E59" s="102">
        <f>E57/E58</f>
        <v>3477.228596646072</v>
      </c>
      <c r="F59" s="101"/>
      <c r="G59" s="101"/>
      <c r="H59" s="111">
        <f>H57/H58</f>
        <v>3140.4631176891858</v>
      </c>
      <c r="I59" s="134">
        <v>1551</v>
      </c>
      <c r="J59" s="142"/>
    </row>
    <row r="60" spans="1:10" s="25" customFormat="1" ht="15" customHeight="1">
      <c r="A60" s="147" t="s">
        <v>222</v>
      </c>
      <c r="B60" s="44"/>
      <c r="C60" s="44"/>
      <c r="D60" s="44"/>
      <c r="E60" s="102"/>
      <c r="F60" s="101"/>
      <c r="G60" s="101"/>
      <c r="H60" s="111"/>
      <c r="I60" s="134"/>
      <c r="J60" s="125"/>
    </row>
    <row r="61" spans="1:10" s="25" customFormat="1" ht="15" customHeight="1">
      <c r="A61" s="62" t="s">
        <v>105</v>
      </c>
      <c r="B61" s="44"/>
      <c r="C61" s="44"/>
      <c r="D61" s="44"/>
      <c r="E61" s="102">
        <v>1072000</v>
      </c>
      <c r="F61" s="101"/>
      <c r="G61" s="101"/>
      <c r="H61" s="111">
        <f>SUM(B61:G61)</f>
        <v>1072000</v>
      </c>
      <c r="I61" s="134"/>
      <c r="J61" s="125"/>
    </row>
    <row r="62" spans="1:10" s="25" customFormat="1" ht="15" customHeight="1">
      <c r="A62" s="62" t="s">
        <v>83</v>
      </c>
      <c r="B62" s="44"/>
      <c r="C62" s="44"/>
      <c r="D62" s="44"/>
      <c r="E62" s="102">
        <v>1080</v>
      </c>
      <c r="F62" s="101"/>
      <c r="G62" s="101"/>
      <c r="H62" s="111">
        <f>SUM(B62:G62)</f>
        <v>1080</v>
      </c>
      <c r="I62" s="134"/>
      <c r="J62" s="125"/>
    </row>
    <row r="63" spans="1:10" s="25" customFormat="1" ht="15" customHeight="1">
      <c r="A63" s="62" t="s">
        <v>133</v>
      </c>
      <c r="B63" s="44"/>
      <c r="C63" s="44"/>
      <c r="D63" s="44"/>
      <c r="E63" s="102">
        <f>E61/E62</f>
        <v>992.5925925925926</v>
      </c>
      <c r="F63" s="101"/>
      <c r="G63" s="101"/>
      <c r="H63" s="111">
        <f>SUM(B63:G63)</f>
        <v>992.5925925925926</v>
      </c>
      <c r="I63" s="134"/>
      <c r="J63" s="125"/>
    </row>
    <row r="64" spans="1:10" s="25" customFormat="1" ht="15" customHeight="1">
      <c r="A64" s="23"/>
      <c r="B64" s="44"/>
      <c r="C64" s="44"/>
      <c r="D64" s="44"/>
      <c r="E64" s="100"/>
      <c r="F64" s="101"/>
      <c r="G64" s="101"/>
      <c r="H64" s="111"/>
      <c r="I64" s="134"/>
      <c r="J64" s="125"/>
    </row>
    <row r="65" spans="1:10" s="25" customFormat="1" ht="15" customHeight="1">
      <c r="A65" s="78" t="s">
        <v>15</v>
      </c>
      <c r="B65" s="44"/>
      <c r="C65" s="44"/>
      <c r="D65" s="44"/>
      <c r="E65" s="102"/>
      <c r="F65" s="101"/>
      <c r="G65" s="101"/>
      <c r="H65" s="111"/>
      <c r="I65" s="134"/>
      <c r="J65" s="125"/>
    </row>
    <row r="66" spans="1:10" s="25" customFormat="1" ht="15" customHeight="1">
      <c r="A66" s="62" t="s">
        <v>131</v>
      </c>
      <c r="B66" s="44">
        <f>B67*B68</f>
        <v>7500000</v>
      </c>
      <c r="C66" s="44">
        <f>C67*C68</f>
        <v>35250000</v>
      </c>
      <c r="D66" s="44"/>
      <c r="E66" s="102">
        <v>1158000</v>
      </c>
      <c r="F66" s="101"/>
      <c r="G66" s="101"/>
      <c r="H66" s="111">
        <f>SUM(B66:G66)</f>
        <v>43908000</v>
      </c>
      <c r="I66" s="134">
        <v>20560000</v>
      </c>
      <c r="J66" s="142">
        <f>(H66-I66)/I66</f>
        <v>1.1356031128404669</v>
      </c>
    </row>
    <row r="67" spans="1:10" s="25" customFormat="1" ht="15" customHeight="1">
      <c r="A67" s="62" t="s">
        <v>169</v>
      </c>
      <c r="B67" s="44">
        <v>3000</v>
      </c>
      <c r="C67" s="44">
        <v>11750</v>
      </c>
      <c r="D67" s="44"/>
      <c r="E67" s="102">
        <v>342</v>
      </c>
      <c r="F67" s="101"/>
      <c r="G67" s="101"/>
      <c r="H67" s="111">
        <f>SUM(B67:G67)</f>
        <v>15092</v>
      </c>
      <c r="I67" s="134">
        <v>13194</v>
      </c>
      <c r="J67" s="142">
        <f>(H67-I67)/I67</f>
        <v>0.14385326663634987</v>
      </c>
    </row>
    <row r="68" spans="1:10" s="25" customFormat="1" ht="15" customHeight="1">
      <c r="A68" s="62" t="s">
        <v>133</v>
      </c>
      <c r="B68" s="44">
        <v>2500</v>
      </c>
      <c r="C68" s="44">
        <v>3000</v>
      </c>
      <c r="D68" s="44"/>
      <c r="E68" s="102">
        <f>E66/E67</f>
        <v>3385.964912280702</v>
      </c>
      <c r="F68" s="101"/>
      <c r="G68" s="101"/>
      <c r="H68" s="111">
        <f>H66/H67</f>
        <v>2909.3559501722766</v>
      </c>
      <c r="I68" s="134">
        <v>1558</v>
      </c>
      <c r="J68" s="142"/>
    </row>
    <row r="69" spans="1:10" s="25" customFormat="1" ht="15" customHeight="1">
      <c r="A69" s="23"/>
      <c r="B69" s="44"/>
      <c r="C69" s="44"/>
      <c r="D69" s="44"/>
      <c r="E69" s="102"/>
      <c r="F69" s="101"/>
      <c r="G69" s="101"/>
      <c r="H69" s="111"/>
      <c r="I69" s="134"/>
      <c r="J69" s="125"/>
    </row>
    <row r="70" spans="1:10" s="25" customFormat="1" ht="15" customHeight="1">
      <c r="A70" s="64" t="s">
        <v>174</v>
      </c>
      <c r="B70" s="44"/>
      <c r="C70" s="44"/>
      <c r="D70" s="44"/>
      <c r="E70" s="100"/>
      <c r="F70" s="101"/>
      <c r="G70" s="101"/>
      <c r="H70" s="111"/>
      <c r="I70" s="134"/>
      <c r="J70" s="125"/>
    </row>
    <row r="71" spans="1:10" s="25" customFormat="1" ht="15" customHeight="1">
      <c r="A71" s="23"/>
      <c r="B71" s="44"/>
      <c r="C71" s="44"/>
      <c r="D71" s="44"/>
      <c r="E71" s="100"/>
      <c r="F71" s="101"/>
      <c r="G71" s="101"/>
      <c r="H71" s="111"/>
      <c r="I71" s="134"/>
      <c r="J71" s="125"/>
    </row>
    <row r="72" spans="1:10" s="25" customFormat="1" ht="15" customHeight="1">
      <c r="A72" s="43" t="s">
        <v>45</v>
      </c>
      <c r="B72" s="44"/>
      <c r="C72" s="44"/>
      <c r="D72" s="44"/>
      <c r="E72" s="100"/>
      <c r="F72" s="101"/>
      <c r="G72" s="101"/>
      <c r="H72" s="111"/>
      <c r="I72" s="134"/>
      <c r="J72" s="125"/>
    </row>
    <row r="73" spans="1:10" s="25" customFormat="1" ht="15" customHeight="1">
      <c r="A73" s="62" t="s">
        <v>132</v>
      </c>
      <c r="B73" s="44">
        <f>B74*B75</f>
        <v>2370000</v>
      </c>
      <c r="C73" s="44">
        <f>C74*C75</f>
        <v>711000</v>
      </c>
      <c r="D73" s="44">
        <f>D74*D75</f>
        <v>79000</v>
      </c>
      <c r="E73" s="102">
        <v>135000</v>
      </c>
      <c r="F73" s="108">
        <f>F74*F75</f>
        <v>38500</v>
      </c>
      <c r="G73" s="44">
        <v>1752000</v>
      </c>
      <c r="H73" s="111">
        <f>SUM(B73:G73)</f>
        <v>5085500</v>
      </c>
      <c r="I73" s="134">
        <v>2594500</v>
      </c>
      <c r="J73" s="142">
        <f>(H73-I73)/I73</f>
        <v>0.9601079206012719</v>
      </c>
    </row>
    <row r="74" spans="1:10" s="25" customFormat="1" ht="15" customHeight="1">
      <c r="A74" s="62" t="s">
        <v>170</v>
      </c>
      <c r="B74" s="44">
        <v>150</v>
      </c>
      <c r="C74" s="44">
        <v>45</v>
      </c>
      <c r="D74" s="44">
        <v>5</v>
      </c>
      <c r="E74" s="102">
        <v>9</v>
      </c>
      <c r="F74" s="108">
        <v>2</v>
      </c>
      <c r="G74" s="44">
        <v>73</v>
      </c>
      <c r="H74" s="111">
        <f>SUM(B74:G74)</f>
        <v>284</v>
      </c>
      <c r="I74" s="134">
        <v>145</v>
      </c>
      <c r="J74" s="142">
        <f>(H74-I74)/I74</f>
        <v>0.9586206896551724</v>
      </c>
    </row>
    <row r="75" spans="1:10" s="25" customFormat="1" ht="15" customHeight="1">
      <c r="A75" s="62" t="s">
        <v>133</v>
      </c>
      <c r="B75" s="44">
        <v>15800</v>
      </c>
      <c r="C75" s="44">
        <v>15800</v>
      </c>
      <c r="D75" s="44">
        <v>15800</v>
      </c>
      <c r="E75" s="102">
        <f>E73/E74</f>
        <v>15000</v>
      </c>
      <c r="F75" s="108">
        <v>19250</v>
      </c>
      <c r="G75" s="44">
        <f>G73/G74</f>
        <v>24000</v>
      </c>
      <c r="H75" s="111">
        <f>H73/H74</f>
        <v>17906.690140845072</v>
      </c>
      <c r="I75" s="134">
        <v>17893</v>
      </c>
      <c r="J75" s="142">
        <f>(H75-I75)/I75</f>
        <v>0.0007651115433450045</v>
      </c>
    </row>
    <row r="76" spans="1:10" s="25" customFormat="1" ht="15" customHeight="1">
      <c r="A76" s="23"/>
      <c r="B76" s="44"/>
      <c r="C76" s="44"/>
      <c r="D76" s="44"/>
      <c r="E76" s="102"/>
      <c r="F76" s="101"/>
      <c r="G76" s="44"/>
      <c r="H76" s="111"/>
      <c r="I76" s="134"/>
      <c r="J76" s="125"/>
    </row>
    <row r="77" spans="1:10" s="25" customFormat="1" ht="15" customHeight="1">
      <c r="A77" s="43" t="s">
        <v>48</v>
      </c>
      <c r="B77" s="44"/>
      <c r="C77" s="44"/>
      <c r="D77" s="44"/>
      <c r="E77" s="100"/>
      <c r="F77" s="101"/>
      <c r="G77" s="101"/>
      <c r="H77" s="111"/>
      <c r="I77" s="134"/>
      <c r="J77" s="125"/>
    </row>
    <row r="78" spans="1:10" s="25" customFormat="1" ht="15" customHeight="1">
      <c r="A78" s="62" t="s">
        <v>132</v>
      </c>
      <c r="B78" s="44">
        <v>722800</v>
      </c>
      <c r="C78" s="44">
        <v>295000</v>
      </c>
      <c r="D78" s="44">
        <v>498287</v>
      </c>
      <c r="E78" s="102">
        <v>1118187</v>
      </c>
      <c r="F78" s="108">
        <v>92000</v>
      </c>
      <c r="G78" s="101">
        <v>117000</v>
      </c>
      <c r="H78" s="111">
        <f>SUM(B78:G78)</f>
        <v>2843274</v>
      </c>
      <c r="I78" s="134">
        <v>4335250</v>
      </c>
      <c r="J78" s="142">
        <f>(H78-I78)/I78</f>
        <v>-0.3441499336831786</v>
      </c>
    </row>
    <row r="79" spans="1:10" s="25" customFormat="1" ht="15" customHeight="1">
      <c r="A79" s="62" t="s">
        <v>170</v>
      </c>
      <c r="B79" s="44">
        <v>55</v>
      </c>
      <c r="C79" s="44">
        <v>12</v>
      </c>
      <c r="D79" s="44">
        <v>24</v>
      </c>
      <c r="E79" s="102">
        <v>79</v>
      </c>
      <c r="F79" s="108">
        <v>2</v>
      </c>
      <c r="G79" s="101">
        <v>9</v>
      </c>
      <c r="H79" s="111">
        <f>SUM(B79:G79)</f>
        <v>181</v>
      </c>
      <c r="I79" s="134">
        <v>189</v>
      </c>
      <c r="J79" s="142">
        <f>(H79-I79)/I79</f>
        <v>-0.042328042328042326</v>
      </c>
    </row>
    <row r="80" spans="1:10" s="25" customFormat="1" ht="15" customHeight="1">
      <c r="A80" s="62" t="s">
        <v>150</v>
      </c>
      <c r="B80" s="44">
        <f>B78/B79</f>
        <v>13141.818181818182</v>
      </c>
      <c r="C80" s="44">
        <f aca="true" t="shared" si="3" ref="C80:H80">C78/C79</f>
        <v>24583.333333333332</v>
      </c>
      <c r="D80" s="44">
        <f t="shared" si="3"/>
        <v>20761.958333333332</v>
      </c>
      <c r="E80" s="102">
        <f t="shared" si="3"/>
        <v>14154.26582278481</v>
      </c>
      <c r="F80" s="108">
        <f t="shared" si="3"/>
        <v>46000</v>
      </c>
      <c r="G80" s="101">
        <f t="shared" si="3"/>
        <v>13000</v>
      </c>
      <c r="H80" s="111">
        <f t="shared" si="3"/>
        <v>15708.696132596686</v>
      </c>
      <c r="I80" s="134">
        <v>22938</v>
      </c>
      <c r="J80" s="142">
        <f>(H80-I80)/I80</f>
        <v>-0.31516714043958993</v>
      </c>
    </row>
    <row r="81" spans="1:10" s="25" customFormat="1" ht="15" customHeight="1">
      <c r="A81" s="23"/>
      <c r="B81" s="44"/>
      <c r="C81" s="44"/>
      <c r="D81" s="44"/>
      <c r="E81" s="100"/>
      <c r="F81" s="108"/>
      <c r="G81" s="101"/>
      <c r="H81" s="111"/>
      <c r="I81" s="134"/>
      <c r="J81" s="125"/>
    </row>
    <row r="82" spans="1:10" s="25" customFormat="1" ht="15" customHeight="1">
      <c r="A82" s="43" t="s">
        <v>50</v>
      </c>
      <c r="B82" s="44"/>
      <c r="C82" s="44"/>
      <c r="D82" s="44"/>
      <c r="E82" s="100"/>
      <c r="F82" s="101"/>
      <c r="G82" s="101"/>
      <c r="H82" s="111"/>
      <c r="I82" s="134"/>
      <c r="J82" s="125"/>
    </row>
    <row r="83" spans="1:10" s="25" customFormat="1" ht="15" customHeight="1">
      <c r="A83" s="62" t="s">
        <v>132</v>
      </c>
      <c r="B83" s="44">
        <v>305000</v>
      </c>
      <c r="C83" s="44">
        <v>72000</v>
      </c>
      <c r="D83" s="44"/>
      <c r="E83" s="102">
        <v>349375</v>
      </c>
      <c r="F83" s="101"/>
      <c r="G83" s="101"/>
      <c r="H83" s="111">
        <f>SUM(B83:G83)</f>
        <v>726375</v>
      </c>
      <c r="I83" s="134">
        <v>638200</v>
      </c>
      <c r="J83" s="142">
        <f>(H83-I83)/I83</f>
        <v>0.13816201817612034</v>
      </c>
    </row>
    <row r="84" spans="1:10" s="25" customFormat="1" ht="15" customHeight="1">
      <c r="A84" s="62" t="s">
        <v>170</v>
      </c>
      <c r="B84" s="44">
        <v>33</v>
      </c>
      <c r="C84" s="44">
        <v>8</v>
      </c>
      <c r="D84" s="44"/>
      <c r="E84" s="102">
        <v>29</v>
      </c>
      <c r="F84" s="101"/>
      <c r="G84" s="101"/>
      <c r="H84" s="111">
        <f>SUM(B84:G84)</f>
        <v>70</v>
      </c>
      <c r="I84" s="134">
        <v>50</v>
      </c>
      <c r="J84" s="142">
        <f>(H84-I84)/I84</f>
        <v>0.4</v>
      </c>
    </row>
    <row r="85" spans="1:10" s="25" customFormat="1" ht="15" customHeight="1">
      <c r="A85" s="62" t="s">
        <v>133</v>
      </c>
      <c r="B85" s="44">
        <f>B83/B84</f>
        <v>9242.424242424242</v>
      </c>
      <c r="C85" s="44">
        <f>C83/C84</f>
        <v>9000</v>
      </c>
      <c r="D85" s="44"/>
      <c r="E85" s="102">
        <f>E83/E84</f>
        <v>12047.413793103447</v>
      </c>
      <c r="F85" s="101"/>
      <c r="G85" s="101"/>
      <c r="H85" s="111">
        <f>H83/H84</f>
        <v>10376.785714285714</v>
      </c>
      <c r="I85" s="134">
        <v>12764</v>
      </c>
      <c r="J85" s="142">
        <f>(H85-I85)/I85</f>
        <v>-0.1870271298741998</v>
      </c>
    </row>
    <row r="86" spans="1:10" s="25" customFormat="1" ht="15" customHeight="1">
      <c r="A86" s="23"/>
      <c r="B86" s="44"/>
      <c r="C86" s="44"/>
      <c r="D86" s="44"/>
      <c r="E86" s="100"/>
      <c r="F86" s="101"/>
      <c r="G86" s="101"/>
      <c r="H86" s="111"/>
      <c r="I86" s="134"/>
      <c r="J86" s="125"/>
    </row>
    <row r="87" spans="1:10" s="25" customFormat="1" ht="15" customHeight="1">
      <c r="A87" s="68" t="s">
        <v>116</v>
      </c>
      <c r="B87" s="44"/>
      <c r="C87" s="44"/>
      <c r="D87" s="44"/>
      <c r="E87" s="100"/>
      <c r="F87" s="101"/>
      <c r="G87" s="101"/>
      <c r="H87" s="111"/>
      <c r="I87" s="134"/>
      <c r="J87" s="125"/>
    </row>
    <row r="88" spans="1:10" s="25" customFormat="1" ht="15" customHeight="1">
      <c r="A88" s="62" t="s">
        <v>132</v>
      </c>
      <c r="B88" s="44"/>
      <c r="C88" s="44"/>
      <c r="D88" s="44"/>
      <c r="E88" s="100"/>
      <c r="F88" s="101"/>
      <c r="G88" s="101"/>
      <c r="H88" s="111"/>
      <c r="I88" s="134">
        <v>23000</v>
      </c>
      <c r="J88" s="125"/>
    </row>
    <row r="89" spans="1:10" s="25" customFormat="1" ht="15" customHeight="1">
      <c r="A89" s="62" t="s">
        <v>170</v>
      </c>
      <c r="B89" s="44"/>
      <c r="C89" s="44"/>
      <c r="D89" s="44"/>
      <c r="E89" s="100"/>
      <c r="F89" s="101"/>
      <c r="G89" s="101"/>
      <c r="H89" s="111"/>
      <c r="I89" s="134">
        <v>4</v>
      </c>
      <c r="J89" s="125"/>
    </row>
    <row r="90" spans="1:10" s="25" customFormat="1" ht="15" customHeight="1">
      <c r="A90" s="62" t="s">
        <v>133</v>
      </c>
      <c r="B90" s="44"/>
      <c r="C90" s="44"/>
      <c r="D90" s="44"/>
      <c r="E90" s="100"/>
      <c r="F90" s="101"/>
      <c r="G90" s="101"/>
      <c r="H90" s="111" t="e">
        <f>H88/H89</f>
        <v>#DIV/0!</v>
      </c>
      <c r="I90" s="134">
        <v>5750</v>
      </c>
      <c r="J90" s="125"/>
    </row>
    <row r="91" spans="1:10" s="25" customFormat="1" ht="15" customHeight="1">
      <c r="A91" s="23"/>
      <c r="B91" s="44"/>
      <c r="C91" s="44"/>
      <c r="D91" s="44"/>
      <c r="E91" s="100"/>
      <c r="F91" s="101"/>
      <c r="G91" s="101"/>
      <c r="H91" s="111"/>
      <c r="I91" s="134"/>
      <c r="J91" s="125"/>
    </row>
    <row r="92" spans="1:10" s="25" customFormat="1" ht="15" customHeight="1">
      <c r="A92" s="64" t="s">
        <v>175</v>
      </c>
      <c r="B92" s="44"/>
      <c r="C92" s="44"/>
      <c r="D92" s="44"/>
      <c r="E92" s="100"/>
      <c r="F92" s="101"/>
      <c r="G92" s="101"/>
      <c r="H92" s="111"/>
      <c r="I92" s="134"/>
      <c r="J92" s="125"/>
    </row>
    <row r="93" spans="1:10" s="25" customFormat="1" ht="15" customHeight="1">
      <c r="A93" s="23"/>
      <c r="B93" s="44"/>
      <c r="C93" s="44"/>
      <c r="D93" s="44"/>
      <c r="E93" s="100"/>
      <c r="F93" s="101"/>
      <c r="G93" s="101"/>
      <c r="H93" s="111"/>
      <c r="I93" s="134"/>
      <c r="J93" s="125"/>
    </row>
    <row r="94" spans="1:10" s="25" customFormat="1" ht="15" customHeight="1">
      <c r="A94" s="78" t="s">
        <v>6</v>
      </c>
      <c r="B94" s="44">
        <f aca="true" t="shared" si="4" ref="B94:G94">B96+B100</f>
        <v>7340000</v>
      </c>
      <c r="C94" s="44">
        <f t="shared" si="4"/>
        <v>1672500</v>
      </c>
      <c r="D94" s="44">
        <f t="shared" si="4"/>
        <v>121100</v>
      </c>
      <c r="E94" s="44">
        <f t="shared" si="4"/>
        <v>5043560</v>
      </c>
      <c r="F94" s="44">
        <f t="shared" si="4"/>
        <v>244000</v>
      </c>
      <c r="G94" s="44">
        <f t="shared" si="4"/>
        <v>152000</v>
      </c>
      <c r="H94" s="111">
        <f>SUM(B94:G94)</f>
        <v>14573160</v>
      </c>
      <c r="I94" s="134">
        <v>5999700</v>
      </c>
      <c r="J94" s="142">
        <f>(H94-I94)/I94</f>
        <v>1.4289814490724537</v>
      </c>
    </row>
    <row r="95" spans="1:10" s="25" customFormat="1" ht="15" customHeight="1">
      <c r="A95" s="63" t="s">
        <v>7</v>
      </c>
      <c r="B95" s="44"/>
      <c r="C95" s="44"/>
      <c r="D95" s="44"/>
      <c r="E95" s="100"/>
      <c r="F95" s="101"/>
      <c r="G95" s="101"/>
      <c r="H95" s="111"/>
      <c r="I95" s="134"/>
      <c r="J95" s="125"/>
    </row>
    <row r="96" spans="1:10" s="25" customFormat="1" ht="15" customHeight="1">
      <c r="A96" s="62" t="s">
        <v>135</v>
      </c>
      <c r="B96" s="44"/>
      <c r="C96" s="44"/>
      <c r="D96" s="44">
        <f>D97*D98</f>
        <v>121100</v>
      </c>
      <c r="E96" s="102">
        <v>165760</v>
      </c>
      <c r="F96" s="108">
        <v>244000</v>
      </c>
      <c r="G96" s="101">
        <v>152000</v>
      </c>
      <c r="H96" s="111">
        <f>SUM(B96:G96)</f>
        <v>682860</v>
      </c>
      <c r="I96" s="134">
        <v>595000</v>
      </c>
      <c r="J96" s="142">
        <f aca="true" t="shared" si="5" ref="J96:J102">(H96-I96)/I96</f>
        <v>0.1476638655462185</v>
      </c>
    </row>
    <row r="97" spans="1:10" s="25" customFormat="1" ht="15" customHeight="1">
      <c r="A97" s="62" t="s">
        <v>169</v>
      </c>
      <c r="B97" s="44"/>
      <c r="C97" s="44"/>
      <c r="D97" s="44">
        <v>173</v>
      </c>
      <c r="E97" s="102">
        <v>140</v>
      </c>
      <c r="F97" s="108">
        <v>331</v>
      </c>
      <c r="G97" s="101">
        <v>152</v>
      </c>
      <c r="H97" s="111">
        <f>SUM(B97:G97)</f>
        <v>796</v>
      </c>
      <c r="I97" s="134">
        <v>550</v>
      </c>
      <c r="J97" s="142">
        <f t="shared" si="5"/>
        <v>0.44727272727272727</v>
      </c>
    </row>
    <row r="98" spans="1:10" s="25" customFormat="1" ht="15" customHeight="1">
      <c r="A98" s="62" t="s">
        <v>133</v>
      </c>
      <c r="B98" s="44"/>
      <c r="C98" s="44"/>
      <c r="D98" s="44">
        <v>700</v>
      </c>
      <c r="E98" s="102">
        <f>E96/E97</f>
        <v>1184</v>
      </c>
      <c r="F98" s="108">
        <f>F96/F97</f>
        <v>737.1601208459215</v>
      </c>
      <c r="G98" s="101">
        <f>G96/G97</f>
        <v>1000</v>
      </c>
      <c r="H98" s="111">
        <f>H96/H97</f>
        <v>857.8643216080402</v>
      </c>
      <c r="I98" s="134">
        <v>1082</v>
      </c>
      <c r="J98" s="142">
        <f t="shared" si="5"/>
        <v>-0.20714942550088705</v>
      </c>
    </row>
    <row r="99" spans="1:10" s="25" customFormat="1" ht="15" customHeight="1">
      <c r="A99" s="63" t="s">
        <v>8</v>
      </c>
      <c r="B99" s="44"/>
      <c r="C99" s="44"/>
      <c r="D99" s="44"/>
      <c r="E99" s="102"/>
      <c r="F99" s="101"/>
      <c r="G99" s="101"/>
      <c r="H99" s="111"/>
      <c r="I99" s="134"/>
      <c r="J99" s="142"/>
    </row>
    <row r="100" spans="1:10" s="25" customFormat="1" ht="15" customHeight="1">
      <c r="A100" s="62" t="s">
        <v>135</v>
      </c>
      <c r="B100" s="44">
        <v>7340000</v>
      </c>
      <c r="C100" s="44">
        <v>1672500</v>
      </c>
      <c r="D100" s="44"/>
      <c r="E100" s="102">
        <v>4877800</v>
      </c>
      <c r="F100" s="101"/>
      <c r="G100" s="101"/>
      <c r="H100" s="111">
        <f>SUM(B100:G100)</f>
        <v>13890300</v>
      </c>
      <c r="I100" s="134">
        <v>5404700</v>
      </c>
      <c r="J100" s="142">
        <f t="shared" si="5"/>
        <v>1.5700408903361889</v>
      </c>
    </row>
    <row r="101" spans="1:10" s="25" customFormat="1" ht="15" customHeight="1">
      <c r="A101" s="62" t="s">
        <v>169</v>
      </c>
      <c r="B101" s="44">
        <v>9147</v>
      </c>
      <c r="C101" s="44">
        <v>1700</v>
      </c>
      <c r="D101" s="44"/>
      <c r="E101" s="102">
        <v>5803</v>
      </c>
      <c r="F101" s="101"/>
      <c r="G101" s="101"/>
      <c r="H101" s="111">
        <f>SUM(B101:G101)</f>
        <v>16650</v>
      </c>
      <c r="I101" s="134">
        <v>9134</v>
      </c>
      <c r="J101" s="142">
        <f t="shared" si="5"/>
        <v>0.8228596452813663</v>
      </c>
    </row>
    <row r="102" spans="1:10" s="25" customFormat="1" ht="15" customHeight="1">
      <c r="A102" s="62" t="s">
        <v>133</v>
      </c>
      <c r="B102" s="44">
        <f>B100/B101</f>
        <v>802.4488903465617</v>
      </c>
      <c r="C102" s="44">
        <f>C100/C101</f>
        <v>983.8235294117648</v>
      </c>
      <c r="D102" s="44"/>
      <c r="E102" s="102">
        <f>E100/E101</f>
        <v>840.5652248836808</v>
      </c>
      <c r="F102" s="101"/>
      <c r="G102" s="101"/>
      <c r="H102" s="111">
        <f>H100/H101</f>
        <v>834.2522522522522</v>
      </c>
      <c r="I102" s="134">
        <v>592</v>
      </c>
      <c r="J102" s="142">
        <f t="shared" si="5"/>
        <v>0.40920988556123683</v>
      </c>
    </row>
    <row r="103" spans="1:10" s="24" customFormat="1" ht="15" customHeight="1">
      <c r="A103" s="22"/>
      <c r="B103" s="45"/>
      <c r="C103" s="45"/>
      <c r="D103" s="45"/>
      <c r="E103" s="46"/>
      <c r="F103" s="46"/>
      <c r="G103" s="46"/>
      <c r="H103" s="112"/>
      <c r="I103" s="135"/>
      <c r="J103" s="126"/>
    </row>
    <row r="104" spans="1:10" ht="15" customHeight="1">
      <c r="A104" s="87" t="s">
        <v>4</v>
      </c>
      <c r="B104" s="44">
        <f aca="true" t="shared" si="6" ref="B104:G104">B106+B110</f>
        <v>855900</v>
      </c>
      <c r="C104" s="44">
        <f t="shared" si="6"/>
        <v>70000</v>
      </c>
      <c r="D104" s="44">
        <f t="shared" si="6"/>
        <v>0</v>
      </c>
      <c r="E104" s="44">
        <f t="shared" si="6"/>
        <v>153380</v>
      </c>
      <c r="F104" s="44">
        <f t="shared" si="6"/>
        <v>441000</v>
      </c>
      <c r="G104" s="44">
        <f t="shared" si="6"/>
        <v>2370000</v>
      </c>
      <c r="H104" s="111">
        <f>SUM(B104:G104)</f>
        <v>3890280</v>
      </c>
      <c r="I104" s="136">
        <v>3105700</v>
      </c>
      <c r="J104" s="142">
        <f aca="true" t="shared" si="7" ref="J104:J114">(H104-I104)/I104</f>
        <v>0.25262581704607656</v>
      </c>
    </row>
    <row r="105" spans="1:11" s="20" customFormat="1" ht="15" customHeight="1">
      <c r="A105" s="27" t="s">
        <v>69</v>
      </c>
      <c r="B105" s="47"/>
      <c r="C105" s="44"/>
      <c r="D105" s="44"/>
      <c r="E105" s="48"/>
      <c r="F105" s="48"/>
      <c r="G105" s="48"/>
      <c r="H105" s="113"/>
      <c r="I105" s="121"/>
      <c r="J105" s="57"/>
      <c r="K105" s="41"/>
    </row>
    <row r="106" spans="1:11" ht="15" customHeight="1">
      <c r="A106" s="62" t="s">
        <v>135</v>
      </c>
      <c r="B106" s="49">
        <v>855900</v>
      </c>
      <c r="C106" s="49">
        <v>70000</v>
      </c>
      <c r="D106" s="49"/>
      <c r="E106" s="83"/>
      <c r="F106" s="83"/>
      <c r="G106" s="83"/>
      <c r="H106" s="111">
        <f>SUM(B106:G106)</f>
        <v>925900</v>
      </c>
      <c r="I106" s="121">
        <v>724100</v>
      </c>
      <c r="J106" s="142">
        <f t="shared" si="7"/>
        <v>0.2786907885651153</v>
      </c>
      <c r="K106" s="41"/>
    </row>
    <row r="107" spans="1:11" ht="15" customHeight="1">
      <c r="A107" s="62" t="s">
        <v>169</v>
      </c>
      <c r="B107" s="46">
        <v>924</v>
      </c>
      <c r="C107" s="46">
        <v>70</v>
      </c>
      <c r="D107" s="46"/>
      <c r="E107" s="83"/>
      <c r="F107" s="83"/>
      <c r="G107" s="83"/>
      <c r="H107" s="111">
        <f>SUM(B107:G107)</f>
        <v>994</v>
      </c>
      <c r="I107" s="121">
        <v>1312</v>
      </c>
      <c r="J107" s="142">
        <f t="shared" si="7"/>
        <v>-0.2423780487804878</v>
      </c>
      <c r="K107" s="41"/>
    </row>
    <row r="108" spans="1:11" ht="15" customHeight="1">
      <c r="A108" s="62" t="s">
        <v>133</v>
      </c>
      <c r="B108" s="46">
        <f>B106/B107</f>
        <v>926.2987012987013</v>
      </c>
      <c r="C108" s="46">
        <f>C106/C107</f>
        <v>1000</v>
      </c>
      <c r="D108" s="46"/>
      <c r="E108" s="83"/>
      <c r="F108" s="83"/>
      <c r="G108" s="83"/>
      <c r="H108" s="114">
        <f>H106/H107</f>
        <v>931.4889336016097</v>
      </c>
      <c r="I108" s="121">
        <v>552</v>
      </c>
      <c r="J108" s="142">
        <f t="shared" si="7"/>
        <v>0.6874799521768291</v>
      </c>
      <c r="K108" s="41"/>
    </row>
    <row r="109" spans="1:10" ht="15" customHeight="1">
      <c r="A109" s="63" t="s">
        <v>5</v>
      </c>
      <c r="B109" s="46"/>
      <c r="C109" s="46"/>
      <c r="D109" s="46"/>
      <c r="E109" s="46"/>
      <c r="F109" s="46"/>
      <c r="G109" s="44"/>
      <c r="H109" s="112"/>
      <c r="I109" s="136"/>
      <c r="J109" s="127"/>
    </row>
    <row r="110" spans="1:10" ht="15" customHeight="1">
      <c r="A110" s="62" t="s">
        <v>136</v>
      </c>
      <c r="B110" s="49"/>
      <c r="C110" s="49"/>
      <c r="D110" s="49"/>
      <c r="E110" s="83">
        <v>153380</v>
      </c>
      <c r="F110" s="49">
        <v>441000</v>
      </c>
      <c r="G110" s="49">
        <v>2370000</v>
      </c>
      <c r="H110" s="111">
        <f>SUM(B110:G110)</f>
        <v>2964380</v>
      </c>
      <c r="I110" s="136">
        <v>2381600</v>
      </c>
      <c r="J110" s="142">
        <f t="shared" si="7"/>
        <v>0.24470104131676185</v>
      </c>
    </row>
    <row r="111" spans="1:10" ht="15" customHeight="1">
      <c r="A111" s="62" t="s">
        <v>169</v>
      </c>
      <c r="B111" s="46"/>
      <c r="C111" s="46"/>
      <c r="D111" s="46"/>
      <c r="E111" s="83">
        <v>187</v>
      </c>
      <c r="F111" s="51">
        <v>578</v>
      </c>
      <c r="G111" s="46">
        <v>2370</v>
      </c>
      <c r="H111" s="111">
        <f>SUM(B111:G111)</f>
        <v>3135</v>
      </c>
      <c r="I111" s="136">
        <v>2373</v>
      </c>
      <c r="J111" s="142">
        <f t="shared" si="7"/>
        <v>0.3211125158027813</v>
      </c>
    </row>
    <row r="112" spans="1:10" ht="15" customHeight="1">
      <c r="A112" s="62" t="s">
        <v>133</v>
      </c>
      <c r="B112" s="46"/>
      <c r="C112" s="46"/>
      <c r="D112" s="46"/>
      <c r="E112" s="83">
        <f>E110/E111</f>
        <v>820.2139037433155</v>
      </c>
      <c r="F112" s="46">
        <f>F110/F111</f>
        <v>762.9757785467128</v>
      </c>
      <c r="G112" s="46">
        <f>G110/G111</f>
        <v>1000</v>
      </c>
      <c r="H112" s="112">
        <f>H110/H111</f>
        <v>945.5757575757576</v>
      </c>
      <c r="I112" s="136">
        <v>1004</v>
      </c>
      <c r="J112" s="142">
        <f t="shared" si="7"/>
        <v>-0.0581914765181697</v>
      </c>
    </row>
    <row r="113" spans="1:10" ht="15" customHeight="1">
      <c r="A113" s="62"/>
      <c r="B113" s="46"/>
      <c r="C113" s="46"/>
      <c r="D113" s="46"/>
      <c r="E113" s="46"/>
      <c r="F113" s="46"/>
      <c r="G113" s="46"/>
      <c r="H113" s="112"/>
      <c r="I113" s="136"/>
      <c r="J113" s="127"/>
    </row>
    <row r="114" spans="1:10" ht="15" customHeight="1">
      <c r="A114" s="78" t="s">
        <v>16</v>
      </c>
      <c r="B114" s="44"/>
      <c r="C114" s="44">
        <f>C115+C118</f>
        <v>1260000</v>
      </c>
      <c r="D114" s="44">
        <f>D115+D118</f>
        <v>0</v>
      </c>
      <c r="E114" s="44">
        <f>E115+E118</f>
        <v>1642400</v>
      </c>
      <c r="F114" s="44">
        <f>F115+F118</f>
        <v>0</v>
      </c>
      <c r="G114" s="44">
        <f>G115+G118</f>
        <v>0</v>
      </c>
      <c r="H114" s="115">
        <f>E114+C114</f>
        <v>2902400</v>
      </c>
      <c r="I114" s="136">
        <f>I115</f>
        <v>1290000</v>
      </c>
      <c r="J114" s="142">
        <f t="shared" si="7"/>
        <v>1.249922480620155</v>
      </c>
    </row>
    <row r="115" spans="1:10" ht="15" customHeight="1">
      <c r="A115" s="62" t="s">
        <v>132</v>
      </c>
      <c r="B115" s="46"/>
      <c r="C115" s="46">
        <v>1260000</v>
      </c>
      <c r="D115" s="46"/>
      <c r="E115" s="49">
        <v>1362400</v>
      </c>
      <c r="F115" s="46"/>
      <c r="G115" s="44"/>
      <c r="H115" s="111">
        <f>SUM(B115:G115)</f>
        <v>2622400</v>
      </c>
      <c r="I115" s="136">
        <v>1290000</v>
      </c>
      <c r="J115" s="142"/>
    </row>
    <row r="116" spans="1:10" ht="15" customHeight="1">
      <c r="A116" s="62" t="s">
        <v>169</v>
      </c>
      <c r="B116" s="83"/>
      <c r="C116" s="46">
        <v>800</v>
      </c>
      <c r="D116" s="46"/>
      <c r="E116" s="46">
        <v>808</v>
      </c>
      <c r="F116" s="65"/>
      <c r="G116" s="46"/>
      <c r="H116" s="111">
        <f>SUM(B116:G116)</f>
        <v>1608</v>
      </c>
      <c r="I116" s="136">
        <v>750</v>
      </c>
      <c r="J116" s="142">
        <f>(H116-I116)/I116</f>
        <v>1.144</v>
      </c>
    </row>
    <row r="117" spans="1:10" ht="15" customHeight="1">
      <c r="A117" s="62" t="s">
        <v>133</v>
      </c>
      <c r="B117" s="83"/>
      <c r="C117" s="46">
        <f>C115/C116</f>
        <v>1575</v>
      </c>
      <c r="D117" s="46"/>
      <c r="E117" s="49">
        <f>E115/E116</f>
        <v>1686.1386138613861</v>
      </c>
      <c r="F117" s="51"/>
      <c r="G117" s="46"/>
      <c r="H117" s="112">
        <f>H115/H116</f>
        <v>1630.8457711442786</v>
      </c>
      <c r="I117" s="136">
        <v>1720</v>
      </c>
      <c r="J117" s="142"/>
    </row>
    <row r="118" spans="1:10" ht="15" customHeight="1">
      <c r="A118" s="1" t="s">
        <v>224</v>
      </c>
      <c r="B118" s="83"/>
      <c r="C118" s="46"/>
      <c r="D118" s="46"/>
      <c r="E118" s="46">
        <v>280000</v>
      </c>
      <c r="F118" s="46"/>
      <c r="G118" s="46"/>
      <c r="H118" s="112">
        <v>120000</v>
      </c>
      <c r="I118" s="136"/>
      <c r="J118" s="127"/>
    </row>
    <row r="119" spans="1:10" ht="15" customHeight="1">
      <c r="A119" s="62" t="s">
        <v>169</v>
      </c>
      <c r="B119" s="83"/>
      <c r="C119" s="46"/>
      <c r="D119" s="46"/>
      <c r="E119" s="46">
        <v>160</v>
      </c>
      <c r="F119" s="46"/>
      <c r="G119" s="46"/>
      <c r="H119" s="112">
        <v>60</v>
      </c>
      <c r="I119" s="136"/>
      <c r="J119" s="127"/>
    </row>
    <row r="120" spans="1:10" ht="15" customHeight="1">
      <c r="A120" s="43" t="s">
        <v>44</v>
      </c>
      <c r="B120" s="83"/>
      <c r="C120" s="46"/>
      <c r="D120" s="46"/>
      <c r="E120" s="46"/>
      <c r="F120" s="46"/>
      <c r="G120" s="46"/>
      <c r="H120" s="112"/>
      <c r="I120" s="136"/>
      <c r="J120" s="127"/>
    </row>
    <row r="121" spans="1:10" ht="15" customHeight="1">
      <c r="A121" s="62" t="s">
        <v>132</v>
      </c>
      <c r="B121" s="46">
        <v>20000</v>
      </c>
      <c r="C121" s="46">
        <v>7200</v>
      </c>
      <c r="D121" s="46"/>
      <c r="E121" s="46">
        <v>270000</v>
      </c>
      <c r="F121" s="46">
        <v>1800</v>
      </c>
      <c r="G121" s="83"/>
      <c r="H121" s="111">
        <f>SUM(B121:G121)</f>
        <v>299000</v>
      </c>
      <c r="I121" s="136">
        <v>139650</v>
      </c>
      <c r="J121" s="142">
        <f>(H121-I121)/I121</f>
        <v>1.1410669530970283</v>
      </c>
    </row>
    <row r="122" spans="1:10" ht="15" customHeight="1">
      <c r="A122" s="62" t="s">
        <v>170</v>
      </c>
      <c r="B122" s="51">
        <v>10</v>
      </c>
      <c r="C122" s="46">
        <v>8</v>
      </c>
      <c r="D122" s="46"/>
      <c r="E122" s="46">
        <v>225</v>
      </c>
      <c r="F122" s="46">
        <v>3</v>
      </c>
      <c r="G122" s="83"/>
      <c r="H122" s="111">
        <f>SUM(B122:G122)</f>
        <v>246</v>
      </c>
      <c r="I122" s="136">
        <v>109</v>
      </c>
      <c r="J122" s="142">
        <f>(H122-I122)/I122</f>
        <v>1.2568807339449541</v>
      </c>
    </row>
    <row r="123" spans="1:10" ht="15" customHeight="1">
      <c r="A123" s="62" t="s">
        <v>133</v>
      </c>
      <c r="B123" s="46">
        <f>B121/B122</f>
        <v>2000</v>
      </c>
      <c r="C123" s="46"/>
      <c r="D123" s="46"/>
      <c r="E123" s="46">
        <f>E121/E122</f>
        <v>1200</v>
      </c>
      <c r="F123" s="46">
        <f>F121/F122</f>
        <v>600</v>
      </c>
      <c r="G123" s="83"/>
      <c r="H123" s="114">
        <f>H121/H122</f>
        <v>1215.4471544715448</v>
      </c>
      <c r="I123" s="136">
        <v>1287</v>
      </c>
      <c r="J123" s="142">
        <f>(H123-I123)/I123</f>
        <v>-0.05559661657222629</v>
      </c>
    </row>
    <row r="124" spans="1:10" ht="15" customHeight="1">
      <c r="A124" s="62"/>
      <c r="B124" s="46"/>
      <c r="C124" s="46"/>
      <c r="D124" s="46"/>
      <c r="E124" s="46"/>
      <c r="F124" s="46"/>
      <c r="G124" s="46"/>
      <c r="H124" s="116"/>
      <c r="I124" s="136"/>
      <c r="J124" s="127"/>
    </row>
    <row r="125" spans="1:10" ht="15" customHeight="1">
      <c r="A125" s="78" t="s">
        <v>9</v>
      </c>
      <c r="B125" s="46"/>
      <c r="C125" s="44">
        <f>C126+C129</f>
        <v>384000</v>
      </c>
      <c r="D125" s="44"/>
      <c r="E125" s="44">
        <f>E126+E129</f>
        <v>5520200</v>
      </c>
      <c r="F125" s="48"/>
      <c r="G125" s="46"/>
      <c r="H125" s="111">
        <f>SUM(B125:G125)</f>
        <v>5904200</v>
      </c>
      <c r="I125" s="136">
        <f>I126</f>
        <v>8097700</v>
      </c>
      <c r="J125" s="142">
        <f>(H125-I125)/I125</f>
        <v>-0.27087938550452595</v>
      </c>
    </row>
    <row r="126" spans="1:10" ht="15" customHeight="1">
      <c r="A126" s="62" t="s">
        <v>135</v>
      </c>
      <c r="B126" s="83"/>
      <c r="C126" s="46">
        <v>384000</v>
      </c>
      <c r="D126" s="46"/>
      <c r="E126" s="83">
        <v>5111200</v>
      </c>
      <c r="F126" s="65"/>
      <c r="G126" s="83"/>
      <c r="H126" s="111">
        <f>SUM(B126:G126)</f>
        <v>5495200</v>
      </c>
      <c r="I126" s="136">
        <v>8097700</v>
      </c>
      <c r="J126" s="142"/>
    </row>
    <row r="127" spans="1:10" ht="15" customHeight="1">
      <c r="A127" s="62" t="s">
        <v>169</v>
      </c>
      <c r="B127" s="83"/>
      <c r="C127" s="46">
        <v>240</v>
      </c>
      <c r="D127" s="46"/>
      <c r="E127" s="83">
        <v>4627</v>
      </c>
      <c r="F127" s="46"/>
      <c r="G127" s="83"/>
      <c r="H127" s="111">
        <f>SUM(B127:G127)</f>
        <v>4867</v>
      </c>
      <c r="I127" s="136">
        <v>6645</v>
      </c>
      <c r="J127" s="142">
        <f>(H127-I127)/I127</f>
        <v>-0.2675696012039127</v>
      </c>
    </row>
    <row r="128" spans="1:10" ht="15" customHeight="1">
      <c r="A128" s="62" t="s">
        <v>133</v>
      </c>
      <c r="B128" s="83"/>
      <c r="C128" s="46">
        <f>C126/C127</f>
        <v>1600</v>
      </c>
      <c r="D128" s="46"/>
      <c r="E128" s="83">
        <f>E126/E127</f>
        <v>1104.6466392911173</v>
      </c>
      <c r="F128" s="46"/>
      <c r="G128" s="83"/>
      <c r="H128" s="114">
        <f>H126/H127</f>
        <v>1129.0733511403328</v>
      </c>
      <c r="I128" s="136">
        <v>1219</v>
      </c>
      <c r="J128" s="142"/>
    </row>
    <row r="129" spans="1:10" ht="15" customHeight="1">
      <c r="A129" s="27" t="s">
        <v>222</v>
      </c>
      <c r="B129" s="46"/>
      <c r="C129" s="46"/>
      <c r="D129" s="46"/>
      <c r="E129" s="46">
        <v>409000</v>
      </c>
      <c r="F129" s="46"/>
      <c r="G129" s="46"/>
      <c r="H129" s="112">
        <v>409000</v>
      </c>
      <c r="I129" s="136"/>
      <c r="J129" s="127"/>
    </row>
    <row r="130" spans="1:10" ht="15" customHeight="1">
      <c r="A130" s="62" t="s">
        <v>169</v>
      </c>
      <c r="B130" s="46"/>
      <c r="C130" s="46"/>
      <c r="D130" s="46"/>
      <c r="E130" s="46">
        <v>320</v>
      </c>
      <c r="F130" s="46"/>
      <c r="G130" s="46"/>
      <c r="H130" s="112">
        <v>320</v>
      </c>
      <c r="I130" s="136"/>
      <c r="J130" s="127"/>
    </row>
    <row r="131" spans="1:10" ht="15" customHeight="1">
      <c r="A131" s="28"/>
      <c r="B131" s="46"/>
      <c r="C131" s="46"/>
      <c r="D131" s="46"/>
      <c r="E131" s="46"/>
      <c r="F131" s="46"/>
      <c r="G131" s="46"/>
      <c r="H131" s="112"/>
      <c r="I131" s="136"/>
      <c r="J131" s="127"/>
    </row>
    <row r="132" spans="1:10" ht="15" customHeight="1">
      <c r="A132" s="78" t="s">
        <v>209</v>
      </c>
      <c r="B132" s="46"/>
      <c r="C132" s="46"/>
      <c r="D132" s="46"/>
      <c r="E132" s="46"/>
      <c r="F132" s="46"/>
      <c r="G132" s="46"/>
      <c r="H132" s="112"/>
      <c r="I132" s="136"/>
      <c r="J132" s="127"/>
    </row>
    <row r="133" spans="1:10" ht="15" customHeight="1">
      <c r="A133" s="62" t="s">
        <v>135</v>
      </c>
      <c r="B133" s="46">
        <v>367000</v>
      </c>
      <c r="C133" s="46">
        <v>162450</v>
      </c>
      <c r="D133" s="46"/>
      <c r="E133" s="46"/>
      <c r="F133" s="46"/>
      <c r="G133" s="46"/>
      <c r="H133" s="111">
        <f>SUM(B133:G133)</f>
        <v>529450</v>
      </c>
      <c r="I133" s="136">
        <v>429700</v>
      </c>
      <c r="J133" s="142">
        <f>(H133-I133)/I133</f>
        <v>0.23213870141959506</v>
      </c>
    </row>
    <row r="134" spans="1:10" ht="15" customHeight="1">
      <c r="A134" s="62" t="s">
        <v>169</v>
      </c>
      <c r="B134" s="46">
        <v>412</v>
      </c>
      <c r="C134" s="46">
        <v>171</v>
      </c>
      <c r="D134" s="46"/>
      <c r="E134" s="46"/>
      <c r="F134" s="46"/>
      <c r="G134" s="46"/>
      <c r="H134" s="111">
        <f>SUM(B134:G134)</f>
        <v>583</v>
      </c>
      <c r="I134" s="136">
        <v>863</v>
      </c>
      <c r="J134" s="142">
        <f>(H134-I134)/I134</f>
        <v>-0.32444959443800697</v>
      </c>
    </row>
    <row r="135" spans="1:10" ht="15" customHeight="1">
      <c r="A135" s="62" t="s">
        <v>133</v>
      </c>
      <c r="B135" s="46">
        <f>B133/B134</f>
        <v>890.7766990291262</v>
      </c>
      <c r="C135" s="46">
        <f>C133/C134</f>
        <v>950</v>
      </c>
      <c r="D135" s="46"/>
      <c r="E135" s="46"/>
      <c r="F135" s="46"/>
      <c r="G135" s="46"/>
      <c r="H135" s="112">
        <f>H133/H134</f>
        <v>908.147512864494</v>
      </c>
      <c r="I135" s="136">
        <v>498</v>
      </c>
      <c r="J135" s="142">
        <f>(H135-I135)/I135</f>
        <v>0.8235893832620362</v>
      </c>
    </row>
    <row r="136" spans="1:10" ht="15" customHeight="1">
      <c r="A136" s="28"/>
      <c r="B136" s="46"/>
      <c r="C136" s="46"/>
      <c r="D136" s="46"/>
      <c r="E136" s="46"/>
      <c r="F136" s="46"/>
      <c r="G136" s="46"/>
      <c r="H136" s="112"/>
      <c r="I136" s="136"/>
      <c r="J136" s="127"/>
    </row>
    <row r="137" spans="1:10" ht="15" customHeight="1">
      <c r="A137" s="78" t="s">
        <v>106</v>
      </c>
      <c r="B137" s="46"/>
      <c r="C137" s="46"/>
      <c r="D137" s="46"/>
      <c r="E137" s="46"/>
      <c r="F137" s="46"/>
      <c r="G137" s="46"/>
      <c r="H137" s="112"/>
      <c r="I137" s="136"/>
      <c r="J137" s="127"/>
    </row>
    <row r="138" spans="1:10" ht="15" customHeight="1">
      <c r="A138" s="60" t="s">
        <v>82</v>
      </c>
      <c r="B138" s="46">
        <v>122900</v>
      </c>
      <c r="C138" s="46">
        <v>45000</v>
      </c>
      <c r="D138" s="46">
        <v>54000</v>
      </c>
      <c r="E138" s="83">
        <v>524400</v>
      </c>
      <c r="F138" s="83"/>
      <c r="G138" s="83"/>
      <c r="H138" s="111">
        <f>SUM(B138:G138)</f>
        <v>746300</v>
      </c>
      <c r="I138" s="136">
        <v>1194100</v>
      </c>
      <c r="J138" s="142">
        <f>(H138-I138)/I138</f>
        <v>-0.37501046813499705</v>
      </c>
    </row>
    <row r="139" spans="1:10" ht="15" customHeight="1">
      <c r="A139" s="62" t="s">
        <v>169</v>
      </c>
      <c r="B139" s="46">
        <v>33</v>
      </c>
      <c r="C139" s="46">
        <v>50</v>
      </c>
      <c r="D139" s="46">
        <v>60</v>
      </c>
      <c r="E139" s="83">
        <v>731</v>
      </c>
      <c r="F139" s="96"/>
      <c r="G139" s="83"/>
      <c r="H139" s="111">
        <f>SUM(B139:G139)</f>
        <v>874</v>
      </c>
      <c r="I139" s="136">
        <v>1271</v>
      </c>
      <c r="J139" s="142">
        <f>(H139-I139)/I139</f>
        <v>-0.31235247836349334</v>
      </c>
    </row>
    <row r="140" spans="1:10" ht="15" customHeight="1">
      <c r="A140" s="28"/>
      <c r="B140" s="46"/>
      <c r="C140" s="46"/>
      <c r="D140" s="46"/>
      <c r="E140" s="46"/>
      <c r="F140" s="46"/>
      <c r="G140" s="46"/>
      <c r="H140" s="112"/>
      <c r="I140" s="136"/>
      <c r="J140" s="127"/>
    </row>
    <row r="141" spans="1:10" ht="15" customHeight="1">
      <c r="A141" s="64" t="s">
        <v>176</v>
      </c>
      <c r="B141" s="44"/>
      <c r="C141" s="44"/>
      <c r="D141" s="44"/>
      <c r="E141" s="44"/>
      <c r="F141" s="44"/>
      <c r="G141" s="44"/>
      <c r="H141" s="115"/>
      <c r="I141" s="136"/>
      <c r="J141" s="127"/>
    </row>
    <row r="142" spans="2:10" ht="15" customHeight="1">
      <c r="B142" s="49"/>
      <c r="C142" s="49"/>
      <c r="D142" s="49"/>
      <c r="E142" s="49"/>
      <c r="F142" s="49"/>
      <c r="G142" s="49"/>
      <c r="H142" s="116"/>
      <c r="I142" s="136"/>
      <c r="J142" s="127"/>
    </row>
    <row r="143" spans="1:10" ht="15" customHeight="1">
      <c r="A143" s="79" t="s">
        <v>17</v>
      </c>
      <c r="B143" s="50"/>
      <c r="C143" s="50"/>
      <c r="D143" s="50"/>
      <c r="E143" s="50"/>
      <c r="F143" s="50"/>
      <c r="G143" s="50"/>
      <c r="H143" s="117"/>
      <c r="I143" s="136"/>
      <c r="J143" s="127"/>
    </row>
    <row r="144" spans="1:10" ht="15" customHeight="1">
      <c r="A144" s="62" t="s">
        <v>18</v>
      </c>
      <c r="B144" s="46"/>
      <c r="C144" s="46"/>
      <c r="D144" s="46"/>
      <c r="E144" s="46"/>
      <c r="F144" s="46"/>
      <c r="G144" s="46"/>
      <c r="H144" s="111">
        <v>1122765</v>
      </c>
      <c r="I144" s="136">
        <v>917728</v>
      </c>
      <c r="J144" s="142">
        <f>(H144-I144)/I144</f>
        <v>0.22341804979253113</v>
      </c>
    </row>
    <row r="145" spans="1:10" ht="15" customHeight="1">
      <c r="A145" s="62" t="s">
        <v>19</v>
      </c>
      <c r="B145" s="46"/>
      <c r="C145" s="46"/>
      <c r="D145" s="46"/>
      <c r="E145" s="46"/>
      <c r="F145" s="46"/>
      <c r="G145" s="46"/>
      <c r="H145" s="111">
        <v>88233.25</v>
      </c>
      <c r="I145" s="136">
        <v>92338</v>
      </c>
      <c r="J145" s="142">
        <f>(H145-I145)/I145</f>
        <v>-0.044453529424505624</v>
      </c>
    </row>
    <row r="146" spans="1:10" ht="15" customHeight="1">
      <c r="A146" s="62" t="s">
        <v>68</v>
      </c>
      <c r="B146" s="46"/>
      <c r="C146" s="46"/>
      <c r="D146" s="46"/>
      <c r="E146" s="46"/>
      <c r="F146" s="46"/>
      <c r="G146" s="46"/>
      <c r="H146" s="111">
        <v>1122765</v>
      </c>
      <c r="I146" s="136">
        <v>917728</v>
      </c>
      <c r="J146" s="127"/>
    </row>
    <row r="147" spans="1:10" ht="15" customHeight="1">
      <c r="A147" s="62" t="s">
        <v>169</v>
      </c>
      <c r="B147" s="50"/>
      <c r="C147" s="50"/>
      <c r="D147" s="50"/>
      <c r="E147" s="50"/>
      <c r="F147" s="50"/>
      <c r="G147" s="83"/>
      <c r="H147" s="114">
        <v>60000</v>
      </c>
      <c r="I147" s="136">
        <v>60000</v>
      </c>
      <c r="J147" s="127"/>
    </row>
    <row r="148" spans="1:10" ht="15" customHeight="1">
      <c r="A148" s="62" t="s">
        <v>26</v>
      </c>
      <c r="B148" s="46"/>
      <c r="C148" s="46"/>
      <c r="D148" s="46"/>
      <c r="E148" s="46"/>
      <c r="F148" s="46"/>
      <c r="G148" s="83"/>
      <c r="H148" s="114"/>
      <c r="I148" s="136"/>
      <c r="J148" s="127"/>
    </row>
    <row r="149" spans="1:10" ht="15" customHeight="1">
      <c r="A149" s="62" t="s">
        <v>21</v>
      </c>
      <c r="B149" s="46"/>
      <c r="C149" s="46"/>
      <c r="D149" s="46"/>
      <c r="E149" s="46"/>
      <c r="F149" s="46"/>
      <c r="G149" s="83"/>
      <c r="H149" s="114"/>
      <c r="I149" s="136"/>
      <c r="J149" s="127"/>
    </row>
    <row r="150" spans="1:10" ht="15" customHeight="1">
      <c r="A150" s="62" t="s">
        <v>22</v>
      </c>
      <c r="B150" s="46"/>
      <c r="C150" s="46"/>
      <c r="D150" s="46"/>
      <c r="E150" s="46"/>
      <c r="F150" s="46"/>
      <c r="G150" s="46"/>
      <c r="H150" s="116">
        <v>53928.83</v>
      </c>
      <c r="I150" s="136">
        <v>28188</v>
      </c>
      <c r="J150" s="142">
        <f>(H150-I150)/I150</f>
        <v>0.9131839789981553</v>
      </c>
    </row>
    <row r="151" spans="1:10" ht="15" customHeight="1">
      <c r="A151" s="62" t="s">
        <v>23</v>
      </c>
      <c r="B151" s="46"/>
      <c r="C151" s="46"/>
      <c r="D151" s="46"/>
      <c r="E151" s="46"/>
      <c r="F151" s="46"/>
      <c r="G151" s="46"/>
      <c r="H151" s="112"/>
      <c r="I151" s="136"/>
      <c r="J151" s="127"/>
    </row>
    <row r="152" spans="1:10" ht="15" customHeight="1">
      <c r="A152" s="62" t="s">
        <v>24</v>
      </c>
      <c r="B152" s="83"/>
      <c r="C152" s="46"/>
      <c r="D152" s="46"/>
      <c r="E152" s="46"/>
      <c r="F152" s="46"/>
      <c r="G152" s="46"/>
      <c r="H152" s="116"/>
      <c r="I152" s="136"/>
      <c r="J152" s="127"/>
    </row>
    <row r="153" spans="1:10" ht="15" customHeight="1">
      <c r="A153" s="62" t="s">
        <v>25</v>
      </c>
      <c r="B153" s="83"/>
      <c r="C153" s="46"/>
      <c r="D153" s="46"/>
      <c r="E153" s="83"/>
      <c r="F153" s="83"/>
      <c r="G153" s="46"/>
      <c r="H153" s="114"/>
      <c r="I153" s="136"/>
      <c r="J153" s="127"/>
    </row>
    <row r="154" spans="2:10" ht="15" customHeight="1">
      <c r="B154" s="83"/>
      <c r="C154" s="46"/>
      <c r="D154" s="46"/>
      <c r="E154" s="83"/>
      <c r="F154" s="83"/>
      <c r="G154" s="46"/>
      <c r="H154" s="114"/>
      <c r="I154" s="136"/>
      <c r="J154" s="127"/>
    </row>
    <row r="155" spans="1:10" ht="15" customHeight="1">
      <c r="A155" s="66" t="s">
        <v>111</v>
      </c>
      <c r="B155" s="83"/>
      <c r="C155" s="46"/>
      <c r="D155" s="46"/>
      <c r="E155" s="83"/>
      <c r="F155" s="83"/>
      <c r="G155" s="83"/>
      <c r="H155" s="114"/>
      <c r="I155" s="136"/>
      <c r="J155" s="127"/>
    </row>
    <row r="156" spans="1:10" ht="15" customHeight="1">
      <c r="A156" s="62" t="s">
        <v>132</v>
      </c>
      <c r="B156" s="83"/>
      <c r="C156" s="46">
        <v>100000</v>
      </c>
      <c r="D156" s="46"/>
      <c r="E156" s="46"/>
      <c r="F156" s="46"/>
      <c r="G156" s="46"/>
      <c r="H156" s="111">
        <v>100000</v>
      </c>
      <c r="I156" s="136">
        <v>100000</v>
      </c>
      <c r="J156" s="142">
        <f>(H156-I156)/I156</f>
        <v>0</v>
      </c>
    </row>
    <row r="157" spans="1:10" ht="15" customHeight="1">
      <c r="A157" s="62" t="s">
        <v>169</v>
      </c>
      <c r="B157" s="83"/>
      <c r="C157" s="46">
        <v>100</v>
      </c>
      <c r="D157" s="46"/>
      <c r="E157" s="83"/>
      <c r="F157" s="83"/>
      <c r="G157" s="83"/>
      <c r="H157" s="111">
        <v>100</v>
      </c>
      <c r="I157" s="136">
        <v>100</v>
      </c>
      <c r="J157" s="142">
        <f>(H157-I157)/I157</f>
        <v>0</v>
      </c>
    </row>
    <row r="158" spans="1:10" ht="15" customHeight="1">
      <c r="A158" s="62" t="s">
        <v>133</v>
      </c>
      <c r="B158" s="83"/>
      <c r="C158" s="46"/>
      <c r="D158" s="46"/>
      <c r="E158" s="83"/>
      <c r="F158" s="83"/>
      <c r="G158" s="83"/>
      <c r="H158" s="114"/>
      <c r="I158" s="136"/>
      <c r="J158" s="127"/>
    </row>
    <row r="159" spans="2:10" ht="15" customHeight="1">
      <c r="B159" s="83"/>
      <c r="C159" s="46"/>
      <c r="D159" s="46"/>
      <c r="E159" s="83"/>
      <c r="F159" s="83"/>
      <c r="G159" s="83"/>
      <c r="H159" s="114"/>
      <c r="I159" s="136"/>
      <c r="J159" s="127"/>
    </row>
    <row r="160" spans="1:10" ht="15" customHeight="1">
      <c r="A160" s="62"/>
      <c r="B160" s="46"/>
      <c r="C160" s="46"/>
      <c r="D160" s="46"/>
      <c r="E160" s="46"/>
      <c r="F160" s="46"/>
      <c r="G160" s="46"/>
      <c r="H160" s="116"/>
      <c r="I160" s="136"/>
      <c r="J160" s="127"/>
    </row>
    <row r="161" spans="1:10" ht="15" customHeight="1">
      <c r="A161" s="62"/>
      <c r="B161" s="174"/>
      <c r="C161" s="175"/>
      <c r="D161" s="176"/>
      <c r="E161" s="100"/>
      <c r="F161" s="177"/>
      <c r="G161" s="175"/>
      <c r="H161" s="118"/>
      <c r="I161" s="118"/>
      <c r="J161" s="127"/>
    </row>
    <row r="162" spans="1:10" ht="15" customHeight="1">
      <c r="A162" s="23" t="s">
        <v>3</v>
      </c>
      <c r="B162" s="44" t="s">
        <v>202</v>
      </c>
      <c r="C162" s="44" t="s">
        <v>203</v>
      </c>
      <c r="D162" s="44" t="s">
        <v>204</v>
      </c>
      <c r="E162" s="102" t="s">
        <v>205</v>
      </c>
      <c r="F162" s="44" t="s">
        <v>206</v>
      </c>
      <c r="G162" s="44" t="s">
        <v>207</v>
      </c>
      <c r="H162" s="119">
        <v>2010</v>
      </c>
      <c r="I162" s="119">
        <v>2009</v>
      </c>
      <c r="J162" s="127"/>
    </row>
    <row r="163" spans="1:10" s="20" customFormat="1" ht="15" customHeight="1">
      <c r="A163" s="64" t="s">
        <v>177</v>
      </c>
      <c r="B163" s="44"/>
      <c r="C163" s="44"/>
      <c r="D163" s="44"/>
      <c r="E163" s="44"/>
      <c r="F163" s="44"/>
      <c r="G163" s="44"/>
      <c r="H163" s="115"/>
      <c r="I163" s="137"/>
      <c r="J163" s="128"/>
    </row>
    <row r="164" spans="1:10" s="20" customFormat="1" ht="15" customHeight="1">
      <c r="A164" s="43" t="s">
        <v>168</v>
      </c>
      <c r="B164" s="44"/>
      <c r="C164" s="44"/>
      <c r="D164" s="44"/>
      <c r="E164" s="44"/>
      <c r="F164" s="44">
        <v>4287505</v>
      </c>
      <c r="G164" s="44"/>
      <c r="H164" s="44">
        <v>4287505</v>
      </c>
      <c r="I164" s="137">
        <v>3751697</v>
      </c>
      <c r="J164" s="142">
        <f>(H164-I164)/I164</f>
        <v>0.1428175036523472</v>
      </c>
    </row>
    <row r="165" spans="1:10" ht="15" customHeight="1">
      <c r="A165" s="43" t="s">
        <v>127</v>
      </c>
      <c r="B165" s="46"/>
      <c r="C165" s="49"/>
      <c r="D165" s="49"/>
      <c r="E165" s="46"/>
      <c r="F165" s="46">
        <v>5118896</v>
      </c>
      <c r="G165" s="46"/>
      <c r="H165" s="46">
        <v>5118896</v>
      </c>
      <c r="I165" s="136">
        <v>4505631</v>
      </c>
      <c r="J165" s="142">
        <f>(H165-I165)/I165</f>
        <v>0.13611079114112984</v>
      </c>
    </row>
    <row r="166" spans="1:10" ht="15" customHeight="1">
      <c r="A166" s="62" t="s">
        <v>41</v>
      </c>
      <c r="B166" s="83"/>
      <c r="C166" s="83"/>
      <c r="D166" s="83"/>
      <c r="E166" s="50"/>
      <c r="F166" s="44">
        <v>4287505</v>
      </c>
      <c r="G166" s="50"/>
      <c r="H166" s="44">
        <v>4287505</v>
      </c>
      <c r="I166" s="137">
        <v>3751697</v>
      </c>
      <c r="J166" s="142">
        <f>(H166-I166)/I166</f>
        <v>0.1428175036523472</v>
      </c>
    </row>
    <row r="167" spans="1:10" ht="15" customHeight="1">
      <c r="A167" s="62" t="s">
        <v>42</v>
      </c>
      <c r="B167" s="83"/>
      <c r="C167" s="83"/>
      <c r="D167" s="83"/>
      <c r="E167" s="51"/>
      <c r="F167" s="83"/>
      <c r="G167" s="46"/>
      <c r="H167" s="112"/>
      <c r="I167" s="136"/>
      <c r="J167" s="127"/>
    </row>
    <row r="168" spans="1:10" ht="15" customHeight="1">
      <c r="A168" s="62" t="s">
        <v>70</v>
      </c>
      <c r="B168" s="83"/>
      <c r="C168" s="83"/>
      <c r="D168" s="83"/>
      <c r="E168" s="46"/>
      <c r="F168" s="83"/>
      <c r="G168" s="46"/>
      <c r="H168" s="112"/>
      <c r="I168" s="136"/>
      <c r="J168" s="127"/>
    </row>
    <row r="169" spans="1:10" ht="15" customHeight="1">
      <c r="A169" s="62" t="s">
        <v>128</v>
      </c>
      <c r="B169" s="46"/>
      <c r="C169" s="46"/>
      <c r="D169" s="46"/>
      <c r="E169" s="46"/>
      <c r="F169" s="49"/>
      <c r="G169" s="46"/>
      <c r="H169" s="116"/>
      <c r="I169" s="136"/>
      <c r="J169" s="127"/>
    </row>
    <row r="170" spans="1:10" ht="15" customHeight="1">
      <c r="A170" s="62" t="s">
        <v>155</v>
      </c>
      <c r="B170" s="83"/>
      <c r="C170" s="49"/>
      <c r="D170" s="49"/>
      <c r="E170" s="49"/>
      <c r="F170" s="49"/>
      <c r="G170" s="49"/>
      <c r="H170" s="116"/>
      <c r="I170" s="136"/>
      <c r="J170" s="127"/>
    </row>
    <row r="171" spans="1:10" ht="15" customHeight="1">
      <c r="A171" s="62" t="s">
        <v>170</v>
      </c>
      <c r="B171" s="83"/>
      <c r="C171" s="46"/>
      <c r="D171" s="46"/>
      <c r="E171" s="46"/>
      <c r="F171" s="46">
        <v>6396.16</v>
      </c>
      <c r="G171" s="46"/>
      <c r="H171" s="46">
        <v>6396.16</v>
      </c>
      <c r="I171" s="136">
        <v>6524</v>
      </c>
      <c r="J171" s="142">
        <f>(H171-I171)/I171</f>
        <v>-0.01959534028203558</v>
      </c>
    </row>
    <row r="172" spans="1:10" ht="15" customHeight="1">
      <c r="A172" s="62" t="s">
        <v>90</v>
      </c>
      <c r="B172" s="83"/>
      <c r="C172" s="49"/>
      <c r="D172" s="49"/>
      <c r="E172" s="46"/>
      <c r="F172" s="46"/>
      <c r="G172" s="46"/>
      <c r="H172" s="112"/>
      <c r="I172" s="136"/>
      <c r="J172" s="127"/>
    </row>
    <row r="173" spans="1:10" ht="15" customHeight="1">
      <c r="A173" s="62"/>
      <c r="B173" s="46"/>
      <c r="C173" s="49"/>
      <c r="D173" s="49"/>
      <c r="E173" s="46"/>
      <c r="F173" s="46"/>
      <c r="G173" s="46"/>
      <c r="H173" s="112"/>
      <c r="I173" s="136"/>
      <c r="J173" s="127"/>
    </row>
    <row r="174" spans="1:10" ht="15" customHeight="1">
      <c r="A174" s="63" t="s">
        <v>142</v>
      </c>
      <c r="B174" s="83"/>
      <c r="C174" s="46"/>
      <c r="D174" s="46"/>
      <c r="E174" s="83"/>
      <c r="F174" s="83"/>
      <c r="G174" s="83"/>
      <c r="H174" s="114"/>
      <c r="I174" s="136"/>
      <c r="J174" s="127"/>
    </row>
    <row r="175" spans="1:10" ht="15" customHeight="1">
      <c r="A175" s="62" t="s">
        <v>121</v>
      </c>
      <c r="B175" s="83"/>
      <c r="C175" s="49"/>
      <c r="D175" s="49"/>
      <c r="E175" s="83"/>
      <c r="F175" s="83"/>
      <c r="G175" s="83"/>
      <c r="H175" s="114"/>
      <c r="I175" s="136"/>
      <c r="J175" s="127"/>
    </row>
    <row r="176" spans="2:10" ht="15" customHeight="1">
      <c r="B176" s="83"/>
      <c r="C176" s="49"/>
      <c r="D176" s="49"/>
      <c r="E176" s="83"/>
      <c r="F176" s="83"/>
      <c r="G176" s="83"/>
      <c r="H176" s="114"/>
      <c r="I176" s="138"/>
      <c r="J176" s="127"/>
    </row>
    <row r="177" spans="1:10" ht="15" customHeight="1">
      <c r="A177" s="43" t="s">
        <v>46</v>
      </c>
      <c r="B177" s="46"/>
      <c r="C177" s="49"/>
      <c r="D177" s="49"/>
      <c r="E177" s="46"/>
      <c r="F177" s="46"/>
      <c r="G177" s="46"/>
      <c r="H177" s="112"/>
      <c r="I177" s="138"/>
      <c r="J177" s="127"/>
    </row>
    <row r="178" spans="1:10" ht="15" customHeight="1">
      <c r="A178" s="62" t="s">
        <v>210</v>
      </c>
      <c r="B178" s="46">
        <v>56280</v>
      </c>
      <c r="C178" s="49">
        <v>27200</v>
      </c>
      <c r="D178" s="49">
        <v>15666.88</v>
      </c>
      <c r="E178" s="46">
        <f>E179*E180</f>
        <v>24500</v>
      </c>
      <c r="F178" s="46">
        <v>13200</v>
      </c>
      <c r="G178" s="46">
        <v>17800</v>
      </c>
      <c r="H178" s="112">
        <f>SUM(B178:G178)</f>
        <v>154646.88</v>
      </c>
      <c r="I178" s="139">
        <v>470261</v>
      </c>
      <c r="J178" s="142">
        <f>(H178-I178)/I178</f>
        <v>-0.6711467036390429</v>
      </c>
    </row>
    <row r="179" spans="1:10" ht="15" customHeight="1">
      <c r="A179" s="62" t="s">
        <v>170</v>
      </c>
      <c r="B179" s="44">
        <v>102</v>
      </c>
      <c r="C179" s="44">
        <v>140</v>
      </c>
      <c r="D179" s="44">
        <v>39</v>
      </c>
      <c r="E179" s="44">
        <v>70</v>
      </c>
      <c r="F179" s="44">
        <v>33</v>
      </c>
      <c r="G179" s="132">
        <v>39</v>
      </c>
      <c r="H179" s="112">
        <f>SUM(B179:G179)</f>
        <v>423</v>
      </c>
      <c r="I179" s="139">
        <v>427</v>
      </c>
      <c r="J179" s="142">
        <f>(H179-I179)/I179</f>
        <v>-0.00936768149882904</v>
      </c>
    </row>
    <row r="180" spans="1:10" ht="15" customHeight="1">
      <c r="A180" s="62" t="s">
        <v>47</v>
      </c>
      <c r="B180" s="46">
        <f>B178/B179</f>
        <v>551.7647058823529</v>
      </c>
      <c r="C180" s="46">
        <f aca="true" t="shared" si="8" ref="C180:H180">C178/C179</f>
        <v>194.28571428571428</v>
      </c>
      <c r="D180" s="46">
        <f t="shared" si="8"/>
        <v>401.7148717948718</v>
      </c>
      <c r="E180" s="46">
        <v>350</v>
      </c>
      <c r="F180" s="46">
        <f t="shared" si="8"/>
        <v>400</v>
      </c>
      <c r="G180" s="46">
        <f t="shared" si="8"/>
        <v>456.4102564102564</v>
      </c>
      <c r="H180" s="112">
        <f t="shared" si="8"/>
        <v>365.5954609929078</v>
      </c>
      <c r="I180" s="139">
        <v>1101</v>
      </c>
      <c r="J180" s="142">
        <f>(H180-I180)/I180</f>
        <v>-0.6679423605877313</v>
      </c>
    </row>
    <row r="181" spans="2:10" ht="15" customHeight="1">
      <c r="B181" s="46"/>
      <c r="C181" s="46"/>
      <c r="D181" s="46"/>
      <c r="E181" s="46"/>
      <c r="F181" s="46"/>
      <c r="G181" s="46"/>
      <c r="H181" s="112"/>
      <c r="I181" s="136"/>
      <c r="J181" s="127"/>
    </row>
    <row r="182" spans="1:10" ht="15" customHeight="1">
      <c r="A182" s="90" t="s">
        <v>119</v>
      </c>
      <c r="B182" s="46"/>
      <c r="C182" s="46"/>
      <c r="D182" s="46"/>
      <c r="E182" s="46"/>
      <c r="F182" s="46"/>
      <c r="G182" s="46"/>
      <c r="H182" s="112"/>
      <c r="I182" s="136"/>
      <c r="J182" s="127"/>
    </row>
    <row r="183" spans="1:10" ht="15" customHeight="1">
      <c r="A183" s="62" t="s">
        <v>105</v>
      </c>
      <c r="B183" s="46"/>
      <c r="C183" s="46"/>
      <c r="D183" s="46"/>
      <c r="E183" s="46">
        <v>1400</v>
      </c>
      <c r="F183" s="46"/>
      <c r="G183" s="46"/>
      <c r="H183" s="112">
        <f>SUM(B183:G183)</f>
        <v>1400</v>
      </c>
      <c r="I183" s="136">
        <v>13600</v>
      </c>
      <c r="J183" s="142">
        <f>(H183-I183)/I183</f>
        <v>-0.8970588235294118</v>
      </c>
    </row>
    <row r="184" spans="1:10" ht="15" customHeight="1">
      <c r="A184" s="62" t="s">
        <v>170</v>
      </c>
      <c r="B184" s="46"/>
      <c r="C184" s="49"/>
      <c r="D184" s="49"/>
      <c r="E184" s="44">
        <v>7</v>
      </c>
      <c r="F184" s="46"/>
      <c r="G184" s="44"/>
      <c r="H184" s="112">
        <f>SUM(B184:G184)</f>
        <v>7</v>
      </c>
      <c r="I184" s="136">
        <v>19</v>
      </c>
      <c r="J184" s="142">
        <f>(H184-I184)/I184</f>
        <v>-0.631578947368421</v>
      </c>
    </row>
    <row r="185" spans="1:10" ht="15" customHeight="1">
      <c r="A185" s="62" t="s">
        <v>134</v>
      </c>
      <c r="B185" s="46"/>
      <c r="C185" s="46"/>
      <c r="D185" s="46"/>
      <c r="E185" s="46">
        <f>E183/E184</f>
        <v>200</v>
      </c>
      <c r="F185" s="46"/>
      <c r="G185" s="46"/>
      <c r="H185" s="112">
        <f>H183/H184</f>
        <v>200</v>
      </c>
      <c r="I185" s="136">
        <v>716</v>
      </c>
      <c r="J185" s="142">
        <f>(H185-I185)/I185</f>
        <v>-0.7206703910614525</v>
      </c>
    </row>
    <row r="186" spans="2:10" ht="15" customHeight="1">
      <c r="B186" s="46"/>
      <c r="C186" s="46"/>
      <c r="D186" s="46"/>
      <c r="E186" s="46"/>
      <c r="F186" s="46"/>
      <c r="G186" s="46"/>
      <c r="H186" s="120"/>
      <c r="I186" s="136"/>
      <c r="J186" s="127"/>
    </row>
    <row r="187" spans="1:10" ht="15" customHeight="1">
      <c r="A187" s="90" t="s">
        <v>178</v>
      </c>
      <c r="B187" s="46"/>
      <c r="C187" s="46"/>
      <c r="D187" s="46"/>
      <c r="E187" s="46"/>
      <c r="F187" s="46"/>
      <c r="G187" s="46"/>
      <c r="H187" s="112"/>
      <c r="I187" s="136"/>
      <c r="J187" s="127"/>
    </row>
    <row r="188" spans="1:10" ht="15" customHeight="1">
      <c r="A188" s="62" t="s">
        <v>105</v>
      </c>
      <c r="B188" s="46"/>
      <c r="C188" s="46"/>
      <c r="D188" s="46"/>
      <c r="E188" s="46"/>
      <c r="F188" s="46"/>
      <c r="G188" s="46"/>
      <c r="H188" s="112"/>
      <c r="I188" s="136"/>
      <c r="J188" s="127"/>
    </row>
    <row r="189" spans="1:10" ht="15" customHeight="1">
      <c r="A189" s="62" t="s">
        <v>170</v>
      </c>
      <c r="B189" s="57"/>
      <c r="C189" s="57"/>
      <c r="D189" s="57"/>
      <c r="E189" s="57"/>
      <c r="F189" s="57"/>
      <c r="G189" s="57"/>
      <c r="H189" s="121"/>
      <c r="I189" s="136"/>
      <c r="J189" s="127"/>
    </row>
    <row r="190" spans="1:10" ht="15" customHeight="1">
      <c r="A190" s="62" t="s">
        <v>134</v>
      </c>
      <c r="B190" s="49"/>
      <c r="C190" s="49"/>
      <c r="D190" s="49"/>
      <c r="E190" s="49"/>
      <c r="F190" s="49"/>
      <c r="G190" s="49"/>
      <c r="H190" s="116"/>
      <c r="I190" s="136"/>
      <c r="J190" s="127"/>
    </row>
    <row r="191" spans="2:10" ht="15" customHeight="1">
      <c r="B191" s="57"/>
      <c r="C191" s="57"/>
      <c r="D191" s="57"/>
      <c r="E191" s="57"/>
      <c r="F191" s="57"/>
      <c r="G191" s="57"/>
      <c r="H191" s="121"/>
      <c r="I191" s="136"/>
      <c r="J191" s="127"/>
    </row>
    <row r="192" spans="1:10" ht="15" customHeight="1">
      <c r="A192" s="64" t="s">
        <v>179</v>
      </c>
      <c r="B192" s="57"/>
      <c r="C192" s="58"/>
      <c r="D192" s="58"/>
      <c r="E192" s="57"/>
      <c r="F192" s="57"/>
      <c r="G192" s="57"/>
      <c r="H192" s="121"/>
      <c r="I192" s="136"/>
      <c r="J192" s="127"/>
    </row>
    <row r="193" spans="1:10" ht="15" customHeight="1">
      <c r="A193" s="62"/>
      <c r="B193" s="46"/>
      <c r="C193" s="46"/>
      <c r="D193" s="46"/>
      <c r="E193" s="46"/>
      <c r="F193" s="46"/>
      <c r="G193" s="46"/>
      <c r="H193" s="112"/>
      <c r="I193" s="136"/>
      <c r="J193" s="127"/>
    </row>
    <row r="194" spans="1:10" s="29" customFormat="1" ht="15" customHeight="1">
      <c r="A194" s="80" t="s">
        <v>32</v>
      </c>
      <c r="B194" s="71"/>
      <c r="C194" s="71"/>
      <c r="D194" s="71"/>
      <c r="E194" s="46"/>
      <c r="F194" s="52"/>
      <c r="G194" s="46"/>
      <c r="H194" s="112"/>
      <c r="I194" s="140"/>
      <c r="J194" s="129"/>
    </row>
    <row r="195" spans="1:10" ht="15" customHeight="1">
      <c r="A195" s="62" t="s">
        <v>132</v>
      </c>
      <c r="B195" s="49"/>
      <c r="C195" s="49">
        <v>520000</v>
      </c>
      <c r="D195" s="49"/>
      <c r="E195" s="46">
        <v>1289500</v>
      </c>
      <c r="F195" s="46"/>
      <c r="G195" s="46"/>
      <c r="H195" s="112">
        <f>SUM(B195:G195)</f>
        <v>1809500</v>
      </c>
      <c r="I195" s="136">
        <v>2347150</v>
      </c>
      <c r="J195" s="142">
        <f>(H195-I195)/I195</f>
        <v>-0.22906503632064418</v>
      </c>
    </row>
    <row r="196" spans="1:10" ht="15" customHeight="1">
      <c r="A196" s="62" t="s">
        <v>169</v>
      </c>
      <c r="B196" s="76"/>
      <c r="C196" s="75">
        <v>65</v>
      </c>
      <c r="D196" s="75"/>
      <c r="E196" s="44">
        <v>157</v>
      </c>
      <c r="F196" s="46"/>
      <c r="G196" s="44"/>
      <c r="H196" s="112">
        <f>SUM(B196:G196)</f>
        <v>222</v>
      </c>
      <c r="I196" s="136">
        <v>195</v>
      </c>
      <c r="J196" s="142">
        <f>(H196-I196)/I196</f>
        <v>0.13846153846153847</v>
      </c>
    </row>
    <row r="197" spans="1:10" ht="15" customHeight="1">
      <c r="A197" s="62" t="s">
        <v>133</v>
      </c>
      <c r="B197" s="65"/>
      <c r="C197" s="65">
        <f>C195/C196</f>
        <v>8000</v>
      </c>
      <c r="D197" s="65"/>
      <c r="E197" s="46">
        <f>E195/E196</f>
        <v>8213.375796178343</v>
      </c>
      <c r="F197" s="46"/>
      <c r="G197" s="46"/>
      <c r="H197" s="112">
        <f>H195/H196</f>
        <v>8150.9009009009005</v>
      </c>
      <c r="I197" s="136">
        <v>12055</v>
      </c>
      <c r="J197" s="142">
        <f>(H197-I197)/I197</f>
        <v>-0.3238572458813023</v>
      </c>
    </row>
    <row r="198" spans="2:10" ht="15" customHeight="1">
      <c r="B198" s="45"/>
      <c r="C198" s="46"/>
      <c r="D198" s="46"/>
      <c r="E198" s="46"/>
      <c r="F198" s="46"/>
      <c r="G198" s="46"/>
      <c r="H198" s="112"/>
      <c r="I198" s="136"/>
      <c r="J198" s="127"/>
    </row>
    <row r="199" spans="1:10" ht="15" customHeight="1">
      <c r="A199" s="80" t="s">
        <v>35</v>
      </c>
      <c r="B199" s="46"/>
      <c r="C199" s="46"/>
      <c r="D199" s="46"/>
      <c r="E199" s="46"/>
      <c r="F199" s="46"/>
      <c r="G199" s="46"/>
      <c r="H199" s="112"/>
      <c r="I199" s="136"/>
      <c r="J199" s="127"/>
    </row>
    <row r="200" spans="1:10" ht="15" customHeight="1">
      <c r="A200" s="62" t="s">
        <v>132</v>
      </c>
      <c r="B200" s="46"/>
      <c r="C200" s="46">
        <v>30000</v>
      </c>
      <c r="D200" s="46"/>
      <c r="E200" s="46">
        <f>E201*E202</f>
        <v>92207</v>
      </c>
      <c r="F200" s="46">
        <v>319000</v>
      </c>
      <c r="G200" s="46">
        <v>465000</v>
      </c>
      <c r="H200" s="112">
        <f>SUM(B200:G200)</f>
        <v>906207</v>
      </c>
      <c r="I200" s="136">
        <v>723600</v>
      </c>
      <c r="J200" s="142">
        <f>(H200-I200)/I200</f>
        <v>0.25235903814262023</v>
      </c>
    </row>
    <row r="201" spans="1:10" ht="15" customHeight="1">
      <c r="A201" s="62" t="s">
        <v>169</v>
      </c>
      <c r="B201" s="46"/>
      <c r="C201" s="70">
        <v>3</v>
      </c>
      <c r="D201" s="70"/>
      <c r="E201" s="51">
        <v>9.5</v>
      </c>
      <c r="F201" s="51">
        <v>16.6</v>
      </c>
      <c r="G201" s="46">
        <v>31</v>
      </c>
      <c r="H201" s="112">
        <f>SUM(B201:G201)</f>
        <v>60.1</v>
      </c>
      <c r="I201" s="136">
        <v>62</v>
      </c>
      <c r="J201" s="142">
        <f>(H201-I201)/I201</f>
        <v>-0.03064516129032256</v>
      </c>
    </row>
    <row r="202" spans="1:10" ht="15" customHeight="1">
      <c r="A202" s="62" t="s">
        <v>133</v>
      </c>
      <c r="B202" s="46"/>
      <c r="C202" s="46">
        <f>C200/C201</f>
        <v>10000</v>
      </c>
      <c r="D202" s="46"/>
      <c r="E202" s="46">
        <v>9706</v>
      </c>
      <c r="F202" s="46">
        <f>F200/F201</f>
        <v>19216.867469879515</v>
      </c>
      <c r="G202" s="46">
        <f>G200/G201</f>
        <v>15000</v>
      </c>
      <c r="H202" s="112">
        <f>H200/H201</f>
        <v>15078.319467554076</v>
      </c>
      <c r="I202" s="136">
        <v>11766</v>
      </c>
      <c r="J202" s="142">
        <f>(H202-I202)/I202</f>
        <v>0.28151618796142075</v>
      </c>
    </row>
    <row r="203" spans="2:10" ht="15" customHeight="1">
      <c r="B203" s="46"/>
      <c r="C203" s="46"/>
      <c r="D203" s="46"/>
      <c r="E203" s="46"/>
      <c r="F203" s="46"/>
      <c r="G203" s="46"/>
      <c r="H203" s="112"/>
      <c r="I203" s="136"/>
      <c r="J203" s="127"/>
    </row>
    <row r="204" spans="1:10" ht="15" customHeight="1">
      <c r="A204" s="43" t="s">
        <v>99</v>
      </c>
      <c r="B204" s="46"/>
      <c r="C204" s="46"/>
      <c r="D204" s="46"/>
      <c r="E204" s="46"/>
      <c r="F204" s="46"/>
      <c r="G204" s="46"/>
      <c r="H204" s="112"/>
      <c r="I204" s="136"/>
      <c r="J204" s="127"/>
    </row>
    <row r="205" spans="1:10" ht="15" customHeight="1">
      <c r="A205" s="62" t="s">
        <v>132</v>
      </c>
      <c r="B205" s="46">
        <f>B206*B207</f>
        <v>630000</v>
      </c>
      <c r="C205" s="46">
        <v>25000</v>
      </c>
      <c r="D205" s="46"/>
      <c r="E205" s="46">
        <f>E206*E207</f>
        <v>336000</v>
      </c>
      <c r="F205" s="46">
        <v>31200</v>
      </c>
      <c r="G205" s="46">
        <v>134500</v>
      </c>
      <c r="H205" s="112">
        <f>SUM(B205:G205)</f>
        <v>1156700</v>
      </c>
      <c r="I205" s="136">
        <v>434250</v>
      </c>
      <c r="J205" s="142">
        <f>(H205-I205)/I205</f>
        <v>1.6636729994242947</v>
      </c>
    </row>
    <row r="206" spans="1:10" ht="15" customHeight="1">
      <c r="A206" s="62" t="s">
        <v>169</v>
      </c>
      <c r="B206" s="46">
        <v>60</v>
      </c>
      <c r="C206" s="51">
        <v>2.5</v>
      </c>
      <c r="D206" s="51"/>
      <c r="E206" s="46">
        <v>42</v>
      </c>
      <c r="F206" s="51">
        <v>2</v>
      </c>
      <c r="G206" s="46">
        <v>16</v>
      </c>
      <c r="H206" s="112">
        <f>SUM(B206:G206)</f>
        <v>122.5</v>
      </c>
      <c r="I206" s="136">
        <v>89</v>
      </c>
      <c r="J206" s="142">
        <f>(H206-I206)/I206</f>
        <v>0.37640449438202245</v>
      </c>
    </row>
    <row r="207" spans="1:10" ht="15" customHeight="1">
      <c r="A207" s="62" t="s">
        <v>133</v>
      </c>
      <c r="B207" s="46">
        <v>10500</v>
      </c>
      <c r="C207" s="46">
        <f>C205/C206</f>
        <v>10000</v>
      </c>
      <c r="D207" s="46"/>
      <c r="E207" s="46">
        <v>8000</v>
      </c>
      <c r="F207" s="46">
        <f>F205/F206</f>
        <v>15600</v>
      </c>
      <c r="G207" s="46">
        <f>G205/G206</f>
        <v>8406.25</v>
      </c>
      <c r="H207" s="112">
        <f>H205/H206</f>
        <v>9442.448979591836</v>
      </c>
      <c r="I207" s="136">
        <v>4874</v>
      </c>
      <c r="J207" s="142">
        <f>(H207-I207)/I207</f>
        <v>0.9373100081230685</v>
      </c>
    </row>
    <row r="208" spans="1:10" ht="15" customHeight="1">
      <c r="A208" s="62"/>
      <c r="B208" s="46"/>
      <c r="C208" s="46"/>
      <c r="D208" s="46"/>
      <c r="E208" s="46"/>
      <c r="F208" s="46"/>
      <c r="G208" s="46"/>
      <c r="H208" s="112"/>
      <c r="I208" s="136"/>
      <c r="J208" s="127"/>
    </row>
    <row r="209" spans="1:10" ht="15" customHeight="1">
      <c r="A209" s="43" t="s">
        <v>36</v>
      </c>
      <c r="B209" s="46"/>
      <c r="C209" s="46"/>
      <c r="D209" s="46"/>
      <c r="E209" s="46"/>
      <c r="F209" s="46"/>
      <c r="G209" s="46"/>
      <c r="H209" s="112"/>
      <c r="I209" s="136"/>
      <c r="J209" s="127"/>
    </row>
    <row r="210" spans="1:10" ht="15" customHeight="1">
      <c r="A210" s="62" t="s">
        <v>132</v>
      </c>
      <c r="B210" s="46">
        <v>65250</v>
      </c>
      <c r="C210" s="46"/>
      <c r="D210" s="46"/>
      <c r="E210" s="46">
        <v>48000</v>
      </c>
      <c r="F210" s="46">
        <v>26850</v>
      </c>
      <c r="G210" s="46"/>
      <c r="H210" s="112">
        <f>SUM(B210:G210)</f>
        <v>140100</v>
      </c>
      <c r="I210" s="136">
        <v>71250</v>
      </c>
      <c r="J210" s="142">
        <f>(H210-I210)/I210</f>
        <v>0.9663157894736842</v>
      </c>
    </row>
    <row r="211" spans="1:10" ht="15" customHeight="1">
      <c r="A211" s="62" t="s">
        <v>169</v>
      </c>
      <c r="B211" s="46">
        <v>23</v>
      </c>
      <c r="C211" s="46"/>
      <c r="D211" s="46"/>
      <c r="E211" s="46">
        <v>6</v>
      </c>
      <c r="F211" s="51">
        <v>2</v>
      </c>
      <c r="G211" s="46"/>
      <c r="H211" s="112">
        <f>SUM(B211:G211)</f>
        <v>31</v>
      </c>
      <c r="I211" s="136">
        <v>11</v>
      </c>
      <c r="J211" s="142">
        <f>(H211-I211)/I211</f>
        <v>1.8181818181818181</v>
      </c>
    </row>
    <row r="212" spans="1:10" ht="15" customHeight="1">
      <c r="A212" s="62" t="s">
        <v>133</v>
      </c>
      <c r="B212" s="46">
        <f>B210/B211</f>
        <v>2836.9565217391305</v>
      </c>
      <c r="C212" s="46"/>
      <c r="D212" s="46"/>
      <c r="E212" s="46">
        <f>E210/E211</f>
        <v>8000</v>
      </c>
      <c r="F212" s="46">
        <f>F210/F211</f>
        <v>13425</v>
      </c>
      <c r="G212" s="46"/>
      <c r="H212" s="112">
        <f>H210/H211</f>
        <v>4519.354838709677</v>
      </c>
      <c r="I212" s="136">
        <v>6537</v>
      </c>
      <c r="J212" s="142">
        <f>(H212-I212)/I212</f>
        <v>-0.3086500170246784</v>
      </c>
    </row>
    <row r="213" spans="1:10" ht="15" customHeight="1">
      <c r="A213" s="62"/>
      <c r="B213" s="46"/>
      <c r="C213" s="46"/>
      <c r="D213" s="46"/>
      <c r="E213" s="46"/>
      <c r="F213" s="46"/>
      <c r="G213" s="46"/>
      <c r="H213" s="112"/>
      <c r="I213" s="136"/>
      <c r="J213" s="127"/>
    </row>
    <row r="214" spans="1:10" ht="15" customHeight="1">
      <c r="A214" s="43" t="s">
        <v>37</v>
      </c>
      <c r="B214" s="46"/>
      <c r="C214" s="46"/>
      <c r="D214" s="46"/>
      <c r="E214" s="46"/>
      <c r="F214" s="46"/>
      <c r="G214" s="46"/>
      <c r="H214" s="112"/>
      <c r="I214" s="136"/>
      <c r="J214" s="127"/>
    </row>
    <row r="215" spans="1:10" ht="15" customHeight="1">
      <c r="A215" s="62" t="s">
        <v>132</v>
      </c>
      <c r="B215" s="46"/>
      <c r="C215" s="46"/>
      <c r="D215" s="46"/>
      <c r="E215" s="46">
        <v>8000</v>
      </c>
      <c r="F215" s="46">
        <v>28900</v>
      </c>
      <c r="G215" s="46">
        <v>141200</v>
      </c>
      <c r="H215" s="112">
        <f>SUM(B215:G215)</f>
        <v>178100</v>
      </c>
      <c r="I215" s="136">
        <v>143745</v>
      </c>
      <c r="J215" s="142">
        <f>(H215-I215)/I215</f>
        <v>0.23899961737799574</v>
      </c>
    </row>
    <row r="216" spans="1:10" ht="15" customHeight="1">
      <c r="A216" s="62" t="s">
        <v>169</v>
      </c>
      <c r="B216" s="46"/>
      <c r="C216" s="46"/>
      <c r="D216" s="46"/>
      <c r="E216" s="70">
        <v>1</v>
      </c>
      <c r="F216" s="70">
        <v>1</v>
      </c>
      <c r="G216" s="51">
        <v>15.5</v>
      </c>
      <c r="H216" s="112">
        <f>SUM(B216:G216)</f>
        <v>17.5</v>
      </c>
      <c r="I216" s="136">
        <v>15.55</v>
      </c>
      <c r="J216" s="142">
        <f>(H216-I216)/I216</f>
        <v>0.1254019292604501</v>
      </c>
    </row>
    <row r="217" spans="1:10" ht="15" customHeight="1">
      <c r="A217" s="62" t="s">
        <v>133</v>
      </c>
      <c r="B217" s="46"/>
      <c r="C217" s="46"/>
      <c r="D217" s="46"/>
      <c r="E217" s="46">
        <f>E215/E216</f>
        <v>8000</v>
      </c>
      <c r="F217" s="46">
        <f>F215/F216</f>
        <v>28900</v>
      </c>
      <c r="G217" s="46">
        <f>G215/G216</f>
        <v>9109.677419354839</v>
      </c>
      <c r="H217" s="112">
        <f>H215/H216</f>
        <v>10177.142857142857</v>
      </c>
      <c r="I217" s="136">
        <v>9244</v>
      </c>
      <c r="J217" s="142">
        <f>(H217-I217)/I217</f>
        <v>0.10094578722878157</v>
      </c>
    </row>
    <row r="218" spans="1:10" ht="15" customHeight="1">
      <c r="A218" s="62"/>
      <c r="B218" s="46"/>
      <c r="C218" s="46"/>
      <c r="D218" s="46"/>
      <c r="E218" s="46"/>
      <c r="F218" s="46"/>
      <c r="G218" s="46"/>
      <c r="H218" s="112"/>
      <c r="I218" s="136"/>
      <c r="J218" s="127"/>
    </row>
    <row r="219" spans="1:10" ht="15" customHeight="1">
      <c r="A219" s="43" t="s">
        <v>38</v>
      </c>
      <c r="B219" s="46"/>
      <c r="C219" s="46"/>
      <c r="D219" s="46"/>
      <c r="E219" s="46"/>
      <c r="F219" s="46"/>
      <c r="G219" s="46"/>
      <c r="H219" s="112"/>
      <c r="I219" s="136"/>
      <c r="J219" s="127"/>
    </row>
    <row r="220" spans="1:10" ht="15" customHeight="1">
      <c r="A220" s="62" t="s">
        <v>132</v>
      </c>
      <c r="B220" s="46"/>
      <c r="C220" s="46"/>
      <c r="D220" s="46">
        <v>1000</v>
      </c>
      <c r="E220" s="46">
        <v>4000</v>
      </c>
      <c r="F220" s="46">
        <v>14500</v>
      </c>
      <c r="G220" s="46">
        <v>306000</v>
      </c>
      <c r="H220" s="112">
        <f>SUM(B220:G220)</f>
        <v>325500</v>
      </c>
      <c r="I220" s="136">
        <v>206100</v>
      </c>
      <c r="J220" s="142">
        <f>(H220-I220)/I220</f>
        <v>0.5793304221251819</v>
      </c>
    </row>
    <row r="221" spans="1:10" ht="15" customHeight="1">
      <c r="A221" s="62" t="s">
        <v>169</v>
      </c>
      <c r="B221" s="46"/>
      <c r="C221" s="46"/>
      <c r="D221" s="70">
        <v>0.13</v>
      </c>
      <c r="E221" s="51">
        <v>0.5</v>
      </c>
      <c r="F221" s="51">
        <v>1</v>
      </c>
      <c r="G221" s="46">
        <v>34</v>
      </c>
      <c r="H221" s="112">
        <f>SUM(B221:G221)</f>
        <v>35.63</v>
      </c>
      <c r="I221" s="136">
        <v>22</v>
      </c>
      <c r="J221" s="142">
        <f>(H221-I221)/I221</f>
        <v>0.6195454545454546</v>
      </c>
    </row>
    <row r="222" spans="1:10" ht="15" customHeight="1">
      <c r="A222" s="62" t="s">
        <v>133</v>
      </c>
      <c r="B222" s="46"/>
      <c r="C222" s="46"/>
      <c r="D222" s="46">
        <f>D220/D221</f>
        <v>7692.307692307692</v>
      </c>
      <c r="E222" s="46">
        <f>E220/E221</f>
        <v>8000</v>
      </c>
      <c r="F222" s="46">
        <f>F220/F221</f>
        <v>14500</v>
      </c>
      <c r="G222" s="46">
        <f>G220/G221</f>
        <v>9000</v>
      </c>
      <c r="H222" s="112">
        <f>H220/H221</f>
        <v>9135.559921414537</v>
      </c>
      <c r="I222" s="136">
        <v>9284</v>
      </c>
      <c r="J222" s="142">
        <f>(H222-I222)/I222</f>
        <v>-0.015988806396538473</v>
      </c>
    </row>
    <row r="223" spans="1:10" ht="15" customHeight="1">
      <c r="A223" s="62"/>
      <c r="B223" s="46"/>
      <c r="C223" s="46"/>
      <c r="D223" s="46"/>
      <c r="E223" s="46"/>
      <c r="F223" s="46"/>
      <c r="G223" s="46"/>
      <c r="H223" s="112"/>
      <c r="I223" s="136"/>
      <c r="J223" s="127"/>
    </row>
    <row r="224" spans="1:10" ht="15" customHeight="1">
      <c r="A224" s="67" t="s">
        <v>120</v>
      </c>
      <c r="B224" s="46"/>
      <c r="C224" s="46"/>
      <c r="D224" s="46"/>
      <c r="E224" s="46"/>
      <c r="F224" s="46"/>
      <c r="G224" s="46"/>
      <c r="H224" s="112"/>
      <c r="I224" s="136"/>
      <c r="J224" s="127"/>
    </row>
    <row r="225" spans="1:10" ht="15" customHeight="1">
      <c r="A225" s="81" t="s">
        <v>132</v>
      </c>
      <c r="B225" s="46">
        <v>134000</v>
      </c>
      <c r="C225" s="46">
        <v>36000</v>
      </c>
      <c r="D225" s="46"/>
      <c r="E225" s="46">
        <v>260000</v>
      </c>
      <c r="F225" s="46"/>
      <c r="G225" s="46"/>
      <c r="H225" s="112">
        <f>SUM(B225:G225)</f>
        <v>430000</v>
      </c>
      <c r="I225" s="136">
        <v>204000</v>
      </c>
      <c r="J225" s="142">
        <f>(H225-I225)/I225</f>
        <v>1.107843137254902</v>
      </c>
    </row>
    <row r="226" spans="1:10" ht="15" customHeight="1">
      <c r="A226" s="62" t="s">
        <v>169</v>
      </c>
      <c r="B226" s="46">
        <v>47</v>
      </c>
      <c r="C226" s="46">
        <v>4</v>
      </c>
      <c r="D226" s="46"/>
      <c r="E226" s="46">
        <v>26</v>
      </c>
      <c r="F226" s="46"/>
      <c r="G226" s="46"/>
      <c r="H226" s="112">
        <f>SUM(B226:G226)</f>
        <v>77</v>
      </c>
      <c r="I226" s="136">
        <v>30</v>
      </c>
      <c r="J226" s="142">
        <f>(H226-I226)/I226</f>
        <v>1.5666666666666667</v>
      </c>
    </row>
    <row r="227" spans="1:10" ht="15" customHeight="1">
      <c r="A227" s="62" t="s">
        <v>133</v>
      </c>
      <c r="B227" s="46">
        <f>B225/B226</f>
        <v>2851.063829787234</v>
      </c>
      <c r="C227" s="46">
        <f>C225/C226</f>
        <v>9000</v>
      </c>
      <c r="D227" s="46"/>
      <c r="E227" s="46">
        <f>E225/E226</f>
        <v>10000</v>
      </c>
      <c r="F227" s="46"/>
      <c r="G227" s="46"/>
      <c r="H227" s="112">
        <f>H225/H226</f>
        <v>5584.415584415585</v>
      </c>
      <c r="I227" s="136">
        <v>6800</v>
      </c>
      <c r="J227" s="142">
        <f>(H227-I227)/I227</f>
        <v>-0.17876241405653165</v>
      </c>
    </row>
    <row r="228" spans="1:10" ht="15" customHeight="1">
      <c r="A228" s="62"/>
      <c r="B228" s="46"/>
      <c r="C228" s="46"/>
      <c r="D228" s="46"/>
      <c r="E228" s="46"/>
      <c r="F228" s="46"/>
      <c r="G228" s="46"/>
      <c r="H228" s="112"/>
      <c r="I228" s="136"/>
      <c r="J228" s="127"/>
    </row>
    <row r="229" spans="1:10" ht="15" customHeight="1">
      <c r="A229" s="64" t="s">
        <v>180</v>
      </c>
      <c r="B229" s="46"/>
      <c r="C229" s="46"/>
      <c r="D229" s="46"/>
      <c r="E229" s="46"/>
      <c r="F229" s="46"/>
      <c r="G229" s="46"/>
      <c r="H229" s="112"/>
      <c r="I229" s="136"/>
      <c r="J229" s="127"/>
    </row>
    <row r="230" spans="1:10" ht="15" customHeight="1">
      <c r="A230" s="62"/>
      <c r="B230" s="46"/>
      <c r="C230" s="46"/>
      <c r="D230" s="46"/>
      <c r="E230" s="46"/>
      <c r="F230" s="46"/>
      <c r="G230" s="46"/>
      <c r="H230" s="112"/>
      <c r="I230" s="136"/>
      <c r="J230" s="127"/>
    </row>
    <row r="231" spans="1:10" ht="15" customHeight="1">
      <c r="A231" s="80" t="s">
        <v>33</v>
      </c>
      <c r="B231" s="46"/>
      <c r="C231" s="46"/>
      <c r="D231" s="46"/>
      <c r="E231" s="46"/>
      <c r="F231" s="46"/>
      <c r="G231" s="46"/>
      <c r="H231" s="112"/>
      <c r="I231" s="136"/>
      <c r="J231" s="127"/>
    </row>
    <row r="232" spans="1:10" ht="15" customHeight="1">
      <c r="A232" s="62" t="s">
        <v>132</v>
      </c>
      <c r="B232" s="46">
        <v>785000</v>
      </c>
      <c r="C232" s="46">
        <v>194000</v>
      </c>
      <c r="D232" s="46">
        <v>127000</v>
      </c>
      <c r="E232" s="46">
        <v>20000</v>
      </c>
      <c r="F232" s="46"/>
      <c r="G232" s="46"/>
      <c r="H232" s="112">
        <f>SUM(B232:G232)</f>
        <v>1126000</v>
      </c>
      <c r="I232" s="136">
        <v>1528800</v>
      </c>
      <c r="J232" s="142">
        <f>(H232-I232)/I232</f>
        <v>-0.2634746206174778</v>
      </c>
    </row>
    <row r="233" spans="1:10" ht="15" customHeight="1">
      <c r="A233" s="62" t="s">
        <v>169</v>
      </c>
      <c r="B233" s="46">
        <v>38</v>
      </c>
      <c r="C233" s="46">
        <v>21</v>
      </c>
      <c r="D233" s="46">
        <v>10</v>
      </c>
      <c r="E233" s="51">
        <v>2.5</v>
      </c>
      <c r="F233" s="46"/>
      <c r="G233" s="46"/>
      <c r="H233" s="112">
        <f>SUM(B233:G233)</f>
        <v>71.5</v>
      </c>
      <c r="I233" s="136">
        <v>91</v>
      </c>
      <c r="J233" s="142">
        <f>(H233-I233)/I233</f>
        <v>-0.21428571428571427</v>
      </c>
    </row>
    <row r="234" spans="1:10" ht="15" customHeight="1">
      <c r="A234" s="62" t="s">
        <v>133</v>
      </c>
      <c r="B234" s="46">
        <f>B232/B233</f>
        <v>20657.894736842107</v>
      </c>
      <c r="C234" s="46">
        <f>C232/C233</f>
        <v>9238.095238095239</v>
      </c>
      <c r="D234" s="46">
        <f>D232/D233</f>
        <v>12700</v>
      </c>
      <c r="E234" s="46">
        <f>E232/E233</f>
        <v>8000</v>
      </c>
      <c r="F234" s="46"/>
      <c r="G234" s="46"/>
      <c r="H234" s="112">
        <f>H232/H233</f>
        <v>15748.251748251749</v>
      </c>
      <c r="I234" s="136">
        <v>16800</v>
      </c>
      <c r="J234" s="142">
        <f>(H234-I234)/I234</f>
        <v>-0.06260406260406258</v>
      </c>
    </row>
    <row r="235" spans="1:10" ht="15" customHeight="1">
      <c r="A235" s="62"/>
      <c r="B235" s="46"/>
      <c r="C235" s="46"/>
      <c r="D235" s="46"/>
      <c r="E235" s="46"/>
      <c r="F235" s="46"/>
      <c r="G235" s="46"/>
      <c r="H235" s="112"/>
      <c r="I235" s="136"/>
      <c r="J235" s="127"/>
    </row>
    <row r="236" spans="1:10" ht="15" customHeight="1">
      <c r="A236" s="43" t="s">
        <v>51</v>
      </c>
      <c r="B236" s="46"/>
      <c r="C236" s="46"/>
      <c r="D236" s="46"/>
      <c r="E236" s="46"/>
      <c r="F236" s="46"/>
      <c r="G236" s="46"/>
      <c r="H236" s="112"/>
      <c r="I236" s="136"/>
      <c r="J236" s="127"/>
    </row>
    <row r="237" spans="1:10" ht="15" customHeight="1">
      <c r="A237" s="62" t="s">
        <v>132</v>
      </c>
      <c r="B237" s="46"/>
      <c r="C237" s="46"/>
      <c r="D237" s="46"/>
      <c r="E237" s="46"/>
      <c r="F237" s="46"/>
      <c r="G237" s="46">
        <v>55000</v>
      </c>
      <c r="H237" s="112">
        <f>SUM(B237:G237)</f>
        <v>55000</v>
      </c>
      <c r="I237" s="136">
        <v>78200</v>
      </c>
      <c r="J237" s="142">
        <f>(H237-I237)/I237</f>
        <v>-0.2966751918158568</v>
      </c>
    </row>
    <row r="238" spans="1:10" ht="15" customHeight="1">
      <c r="A238" s="62" t="s">
        <v>170</v>
      </c>
      <c r="B238" s="46"/>
      <c r="C238" s="46"/>
      <c r="D238" s="46"/>
      <c r="E238" s="46"/>
      <c r="F238" s="46"/>
      <c r="G238" s="46">
        <v>29</v>
      </c>
      <c r="H238" s="112">
        <f>SUM(B238:G238)</f>
        <v>29</v>
      </c>
      <c r="I238" s="136">
        <v>38</v>
      </c>
      <c r="J238" s="142">
        <f>(H238-I238)/I238</f>
        <v>-0.23684210526315788</v>
      </c>
    </row>
    <row r="239" spans="1:10" ht="15" customHeight="1">
      <c r="A239" s="62" t="s">
        <v>133</v>
      </c>
      <c r="B239" s="46"/>
      <c r="C239" s="46"/>
      <c r="D239" s="46"/>
      <c r="E239" s="46"/>
      <c r="F239" s="46"/>
      <c r="G239" s="46">
        <f>G237/G238</f>
        <v>1896.551724137931</v>
      </c>
      <c r="H239" s="112">
        <f>H237/H238</f>
        <v>1896.551724137931</v>
      </c>
      <c r="I239" s="136">
        <v>2058</v>
      </c>
      <c r="J239" s="142">
        <f>(H239-I239)/I239</f>
        <v>-0.07844911363560207</v>
      </c>
    </row>
    <row r="240" spans="1:10" ht="15" customHeight="1">
      <c r="A240" s="62"/>
      <c r="B240" s="46"/>
      <c r="C240" s="46"/>
      <c r="D240" s="46"/>
      <c r="E240" s="46"/>
      <c r="F240" s="46"/>
      <c r="G240" s="46"/>
      <c r="H240" s="112"/>
      <c r="I240" s="136"/>
      <c r="J240" s="127"/>
    </row>
    <row r="241" spans="1:10" ht="15" customHeight="1">
      <c r="A241" s="66" t="s">
        <v>157</v>
      </c>
      <c r="B241" s="46"/>
      <c r="C241" s="46"/>
      <c r="D241" s="46"/>
      <c r="E241" s="46"/>
      <c r="F241" s="46"/>
      <c r="G241" s="46"/>
      <c r="H241" s="112"/>
      <c r="I241" s="136"/>
      <c r="J241" s="127"/>
    </row>
    <row r="242" spans="1:10" ht="15" customHeight="1">
      <c r="A242" s="62" t="s">
        <v>132</v>
      </c>
      <c r="B242" s="46"/>
      <c r="C242" s="46"/>
      <c r="D242" s="46"/>
      <c r="E242" s="46"/>
      <c r="F242" s="46">
        <v>127100</v>
      </c>
      <c r="G242" s="46">
        <v>180000</v>
      </c>
      <c r="H242" s="112">
        <f>SUM(B242:G242)</f>
        <v>307100</v>
      </c>
      <c r="I242" s="136">
        <v>194500</v>
      </c>
      <c r="J242" s="142">
        <f>(H242-I242)/I242</f>
        <v>0.5789203084832905</v>
      </c>
    </row>
    <row r="243" spans="1:10" ht="15" customHeight="1">
      <c r="A243" s="62" t="s">
        <v>169</v>
      </c>
      <c r="B243" s="46"/>
      <c r="C243" s="46"/>
      <c r="D243" s="46"/>
      <c r="E243" s="46"/>
      <c r="F243" s="51">
        <v>7.4</v>
      </c>
      <c r="G243" s="46">
        <v>20</v>
      </c>
      <c r="H243" s="112">
        <f>SUM(B243:G243)</f>
        <v>27.4</v>
      </c>
      <c r="I243" s="136">
        <v>38</v>
      </c>
      <c r="J243" s="142">
        <f>(H243-I243)/I243</f>
        <v>-0.27894736842105267</v>
      </c>
    </row>
    <row r="244" spans="1:10" ht="15" customHeight="1">
      <c r="A244" s="62" t="s">
        <v>133</v>
      </c>
      <c r="B244" s="46"/>
      <c r="C244" s="46"/>
      <c r="D244" s="46"/>
      <c r="E244" s="46"/>
      <c r="F244" s="46">
        <f>F242/F243</f>
        <v>17175.675675675673</v>
      </c>
      <c r="G244" s="46">
        <f>G242/G243</f>
        <v>9000</v>
      </c>
      <c r="H244" s="112">
        <f>H242/H243</f>
        <v>11208.029197080292</v>
      </c>
      <c r="I244" s="136">
        <v>5146</v>
      </c>
      <c r="J244" s="142">
        <f>(H244-I244)/I244</f>
        <v>1.1780080056510478</v>
      </c>
    </row>
    <row r="245" spans="1:10" ht="15" customHeight="1">
      <c r="A245" s="62"/>
      <c r="B245" s="46"/>
      <c r="C245" s="46"/>
      <c r="D245" s="46"/>
      <c r="E245" s="46"/>
      <c r="F245" s="46"/>
      <c r="G245" s="46"/>
      <c r="H245" s="112"/>
      <c r="I245" s="136"/>
      <c r="J245" s="127"/>
    </row>
    <row r="246" spans="1:10" ht="15" customHeight="1">
      <c r="A246" s="66" t="s">
        <v>181</v>
      </c>
      <c r="B246" s="46"/>
      <c r="C246" s="46"/>
      <c r="D246" s="46"/>
      <c r="E246" s="46"/>
      <c r="F246" s="46"/>
      <c r="G246" s="46"/>
      <c r="H246" s="112"/>
      <c r="I246" s="136"/>
      <c r="J246" s="127"/>
    </row>
    <row r="247" spans="1:10" ht="15" customHeight="1">
      <c r="A247" s="62" t="s">
        <v>132</v>
      </c>
      <c r="B247" s="46"/>
      <c r="C247" s="46"/>
      <c r="D247" s="46"/>
      <c r="E247" s="46"/>
      <c r="F247" s="46"/>
      <c r="G247" s="46">
        <v>2500</v>
      </c>
      <c r="H247" s="112">
        <f>SUM(B247:G247)</f>
        <v>2500</v>
      </c>
      <c r="I247" s="136"/>
      <c r="J247" s="127"/>
    </row>
    <row r="248" spans="1:10" ht="15" customHeight="1">
      <c r="A248" s="62" t="s">
        <v>169</v>
      </c>
      <c r="B248" s="46"/>
      <c r="C248" s="46"/>
      <c r="D248" s="46"/>
      <c r="E248" s="46"/>
      <c r="F248" s="46"/>
      <c r="G248" s="46">
        <v>5</v>
      </c>
      <c r="H248" s="112">
        <f>SUM(B248:G248)</f>
        <v>5</v>
      </c>
      <c r="I248" s="136"/>
      <c r="J248" s="127"/>
    </row>
    <row r="249" spans="1:10" ht="15" customHeight="1">
      <c r="A249" s="62" t="s">
        <v>133</v>
      </c>
      <c r="B249" s="46"/>
      <c r="C249" s="46"/>
      <c r="D249" s="46"/>
      <c r="E249" s="46"/>
      <c r="F249" s="46"/>
      <c r="G249" s="46">
        <f>G247/G248</f>
        <v>500</v>
      </c>
      <c r="H249" s="112">
        <f>H247/H248</f>
        <v>500</v>
      </c>
      <c r="I249" s="136"/>
      <c r="J249" s="127"/>
    </row>
    <row r="250" spans="1:10" ht="15" customHeight="1">
      <c r="A250" s="62"/>
      <c r="B250" s="46"/>
      <c r="C250" s="46"/>
      <c r="D250" s="46"/>
      <c r="E250" s="46"/>
      <c r="F250" s="46"/>
      <c r="G250" s="46"/>
      <c r="H250" s="112"/>
      <c r="I250" s="136"/>
      <c r="J250" s="127"/>
    </row>
    <row r="251" spans="1:10" ht="15" customHeight="1">
      <c r="A251" s="66" t="s">
        <v>84</v>
      </c>
      <c r="B251" s="46"/>
      <c r="C251" s="46"/>
      <c r="D251" s="46"/>
      <c r="E251" s="46"/>
      <c r="F251" s="46"/>
      <c r="G251" s="46"/>
      <c r="H251" s="112"/>
      <c r="I251" s="136"/>
      <c r="J251" s="127"/>
    </row>
    <row r="252" spans="1:10" ht="15" customHeight="1">
      <c r="A252" s="62" t="s">
        <v>132</v>
      </c>
      <c r="B252" s="46"/>
      <c r="C252" s="46"/>
      <c r="D252" s="46"/>
      <c r="E252" s="46"/>
      <c r="F252" s="46"/>
      <c r="G252" s="46"/>
      <c r="H252" s="112"/>
      <c r="I252" s="136"/>
      <c r="J252" s="127"/>
    </row>
    <row r="253" spans="1:10" ht="15" customHeight="1">
      <c r="A253" s="62" t="s">
        <v>170</v>
      </c>
      <c r="B253" s="46"/>
      <c r="C253" s="46"/>
      <c r="D253" s="46"/>
      <c r="E253" s="46"/>
      <c r="F253" s="46"/>
      <c r="G253" s="46"/>
      <c r="H253" s="112"/>
      <c r="I253" s="136"/>
      <c r="J253" s="127"/>
    </row>
    <row r="254" spans="1:10" ht="15" customHeight="1">
      <c r="A254" s="62" t="s">
        <v>133</v>
      </c>
      <c r="B254" s="46"/>
      <c r="C254" s="46"/>
      <c r="D254" s="46"/>
      <c r="E254" s="46"/>
      <c r="F254" s="46"/>
      <c r="G254" s="46"/>
      <c r="H254" s="112"/>
      <c r="I254" s="136"/>
      <c r="J254" s="127"/>
    </row>
    <row r="255" spans="1:10" ht="15" customHeight="1">
      <c r="A255" s="62"/>
      <c r="B255" s="46"/>
      <c r="C255" s="46"/>
      <c r="D255" s="46"/>
      <c r="E255" s="46"/>
      <c r="F255" s="46"/>
      <c r="G255" s="46"/>
      <c r="H255" s="112"/>
      <c r="I255" s="136"/>
      <c r="J255" s="127"/>
    </row>
    <row r="256" spans="1:10" ht="15" customHeight="1">
      <c r="A256" s="66" t="s">
        <v>182</v>
      </c>
      <c r="B256" s="46"/>
      <c r="C256" s="46"/>
      <c r="D256" s="46"/>
      <c r="E256" s="46"/>
      <c r="F256" s="46"/>
      <c r="G256" s="46"/>
      <c r="H256" s="112"/>
      <c r="I256" s="136"/>
      <c r="J256" s="127"/>
    </row>
    <row r="257" spans="1:10" ht="15" customHeight="1">
      <c r="A257" s="62" t="s">
        <v>132</v>
      </c>
      <c r="B257" s="46"/>
      <c r="C257" s="46"/>
      <c r="D257" s="46"/>
      <c r="E257" s="46"/>
      <c r="F257" s="46"/>
      <c r="G257" s="46">
        <v>60</v>
      </c>
      <c r="H257" s="112">
        <f>SUM(B257:G257)</f>
        <v>60</v>
      </c>
      <c r="I257" s="136"/>
      <c r="J257" s="127"/>
    </row>
    <row r="258" spans="1:10" ht="15" customHeight="1">
      <c r="A258" s="62" t="s">
        <v>170</v>
      </c>
      <c r="B258" s="46"/>
      <c r="C258" s="46"/>
      <c r="D258" s="46"/>
      <c r="E258" s="46"/>
      <c r="F258" s="46"/>
      <c r="G258" s="51">
        <v>1.5</v>
      </c>
      <c r="H258" s="112">
        <f>SUM(B258:G258)</f>
        <v>1.5</v>
      </c>
      <c r="I258" s="136"/>
      <c r="J258" s="127"/>
    </row>
    <row r="259" spans="1:10" ht="15" customHeight="1">
      <c r="A259" s="62" t="s">
        <v>133</v>
      </c>
      <c r="B259" s="46"/>
      <c r="C259" s="46"/>
      <c r="D259" s="46"/>
      <c r="E259" s="46"/>
      <c r="F259" s="46"/>
      <c r="G259" s="46">
        <f>G257/G258</f>
        <v>40</v>
      </c>
      <c r="H259" s="112">
        <f>H257/H258</f>
        <v>40</v>
      </c>
      <c r="I259" s="136"/>
      <c r="J259" s="127"/>
    </row>
    <row r="260" spans="1:10" ht="15" customHeight="1">
      <c r="A260" s="28"/>
      <c r="B260" s="46"/>
      <c r="C260" s="46"/>
      <c r="D260" s="46"/>
      <c r="E260" s="46"/>
      <c r="F260" s="46"/>
      <c r="G260" s="46"/>
      <c r="H260" s="112"/>
      <c r="I260" s="136"/>
      <c r="J260" s="127"/>
    </row>
    <row r="261" spans="1:10" ht="15" customHeight="1">
      <c r="A261" s="62"/>
      <c r="B261" s="174"/>
      <c r="C261" s="175"/>
      <c r="D261" s="176"/>
      <c r="E261" s="100"/>
      <c r="F261" s="177"/>
      <c r="G261" s="175"/>
      <c r="H261" s="118"/>
      <c r="I261" s="118"/>
      <c r="J261" s="127"/>
    </row>
    <row r="262" spans="1:10" ht="15" customHeight="1">
      <c r="A262" s="63" t="s">
        <v>3</v>
      </c>
      <c r="B262" s="44" t="s">
        <v>202</v>
      </c>
      <c r="C262" s="44" t="s">
        <v>203</v>
      </c>
      <c r="D262" s="44" t="s">
        <v>204</v>
      </c>
      <c r="E262" s="102" t="s">
        <v>205</v>
      </c>
      <c r="F262" s="44" t="s">
        <v>206</v>
      </c>
      <c r="G262" s="44" t="s">
        <v>207</v>
      </c>
      <c r="H262" s="119">
        <v>2010</v>
      </c>
      <c r="I262" s="119">
        <v>2009</v>
      </c>
      <c r="J262" s="127"/>
    </row>
    <row r="263" spans="1:10" ht="15" customHeight="1">
      <c r="A263" s="64" t="s">
        <v>183</v>
      </c>
      <c r="B263" s="46"/>
      <c r="C263" s="46"/>
      <c r="D263" s="46"/>
      <c r="E263" s="46"/>
      <c r="F263" s="46"/>
      <c r="G263" s="46"/>
      <c r="H263" s="112"/>
      <c r="I263" s="136"/>
      <c r="J263" s="127"/>
    </row>
    <row r="264" spans="1:10" ht="15" customHeight="1">
      <c r="A264" s="97"/>
      <c r="B264" s="46"/>
      <c r="C264" s="46"/>
      <c r="D264" s="46"/>
      <c r="E264" s="46"/>
      <c r="F264" s="46"/>
      <c r="G264" s="46"/>
      <c r="H264" s="112"/>
      <c r="I264" s="136"/>
      <c r="J264" s="127"/>
    </row>
    <row r="265" spans="1:10" ht="15" customHeight="1">
      <c r="A265" s="94" t="s">
        <v>165</v>
      </c>
      <c r="B265" s="46"/>
      <c r="C265" s="46"/>
      <c r="D265" s="46"/>
      <c r="E265" s="46"/>
      <c r="F265" s="46"/>
      <c r="G265" s="46"/>
      <c r="H265" s="112"/>
      <c r="I265" s="136"/>
      <c r="J265" s="127"/>
    </row>
    <row r="266" spans="1:10" ht="15" customHeight="1">
      <c r="A266" s="63" t="s">
        <v>166</v>
      </c>
      <c r="B266" s="46"/>
      <c r="C266" s="46"/>
      <c r="D266" s="46"/>
      <c r="E266" s="46"/>
      <c r="F266" s="46">
        <v>4039693</v>
      </c>
      <c r="G266" s="46"/>
      <c r="H266" s="46">
        <v>4039693</v>
      </c>
      <c r="I266" s="136">
        <v>5617576</v>
      </c>
      <c r="J266" s="142">
        <f>(H266-I266)/I266</f>
        <v>-0.28088324928759306</v>
      </c>
    </row>
    <row r="267" spans="1:10" ht="15" customHeight="1">
      <c r="A267" s="63" t="s">
        <v>167</v>
      </c>
      <c r="B267" s="46"/>
      <c r="C267" s="46"/>
      <c r="D267" s="46"/>
      <c r="E267" s="46"/>
      <c r="F267" s="46">
        <v>1435279</v>
      </c>
      <c r="G267" s="46"/>
      <c r="H267" s="46">
        <v>1435279</v>
      </c>
      <c r="I267" s="136">
        <v>1169979</v>
      </c>
      <c r="J267" s="142">
        <f>(H267-I267)/I267</f>
        <v>0.22675620673533456</v>
      </c>
    </row>
    <row r="268" spans="1:10" ht="15" customHeight="1">
      <c r="A268" s="43" t="s">
        <v>139</v>
      </c>
      <c r="B268" s="46"/>
      <c r="C268" s="46"/>
      <c r="D268" s="46"/>
      <c r="E268" s="46"/>
      <c r="F268" s="46"/>
      <c r="G268" s="46"/>
      <c r="H268" s="46"/>
      <c r="I268" s="136"/>
      <c r="J268" s="127"/>
    </row>
    <row r="269" spans="1:10" ht="15" customHeight="1">
      <c r="A269" s="63" t="s">
        <v>87</v>
      </c>
      <c r="B269" s="46"/>
      <c r="C269" s="46"/>
      <c r="D269" s="46"/>
      <c r="E269" s="46"/>
      <c r="F269" s="46"/>
      <c r="G269" s="46"/>
      <c r="H269" s="46"/>
      <c r="I269" s="136"/>
      <c r="J269" s="127"/>
    </row>
    <row r="270" spans="1:10" ht="15" customHeight="1">
      <c r="A270" s="62" t="s">
        <v>39</v>
      </c>
      <c r="B270" s="46"/>
      <c r="C270" s="46"/>
      <c r="D270" s="46"/>
      <c r="E270" s="46"/>
      <c r="F270" s="46">
        <v>3851429</v>
      </c>
      <c r="G270" s="46"/>
      <c r="H270" s="46">
        <v>3851429</v>
      </c>
      <c r="I270" s="136">
        <v>5519620</v>
      </c>
      <c r="J270" s="142">
        <f>(H270-I270)/I270</f>
        <v>-0.30222932013435705</v>
      </c>
    </row>
    <row r="271" spans="1:10" ht="15" customHeight="1">
      <c r="A271" s="62" t="s">
        <v>12</v>
      </c>
      <c r="B271" s="46"/>
      <c r="C271" s="46"/>
      <c r="D271" s="46"/>
      <c r="E271" s="46"/>
      <c r="F271" s="46"/>
      <c r="G271" s="46"/>
      <c r="H271" s="46">
        <v>36000</v>
      </c>
      <c r="I271" s="136">
        <v>37786</v>
      </c>
      <c r="J271" s="142">
        <f>(H271-I271)/I271</f>
        <v>-0.047266183242470755</v>
      </c>
    </row>
    <row r="272" spans="1:10" ht="15" customHeight="1">
      <c r="A272" s="62" t="s">
        <v>86</v>
      </c>
      <c r="B272" s="46"/>
      <c r="C272" s="46"/>
      <c r="D272" s="46"/>
      <c r="E272" s="46"/>
      <c r="F272" s="46"/>
      <c r="G272" s="46"/>
      <c r="H272" s="46"/>
      <c r="I272" s="136"/>
      <c r="J272" s="127"/>
    </row>
    <row r="273" spans="1:10" ht="15" customHeight="1">
      <c r="A273" s="63" t="s">
        <v>88</v>
      </c>
      <c r="B273" s="46"/>
      <c r="C273" s="46"/>
      <c r="D273" s="46"/>
      <c r="E273" s="46"/>
      <c r="F273" s="46"/>
      <c r="G273" s="46"/>
      <c r="H273" s="46"/>
      <c r="I273" s="136"/>
      <c r="J273" s="127"/>
    </row>
    <row r="274" spans="1:10" ht="15" customHeight="1">
      <c r="A274" s="62" t="s">
        <v>40</v>
      </c>
      <c r="B274" s="46"/>
      <c r="C274" s="46"/>
      <c r="D274" s="46"/>
      <c r="E274" s="46"/>
      <c r="F274" s="46">
        <v>1389753</v>
      </c>
      <c r="G274" s="46"/>
      <c r="H274" s="46">
        <v>1389753</v>
      </c>
      <c r="I274" s="136">
        <v>1124231</v>
      </c>
      <c r="J274" s="142">
        <f>(H274-I274)/I274</f>
        <v>0.2361809983891211</v>
      </c>
    </row>
    <row r="275" spans="1:10" ht="15" customHeight="1">
      <c r="A275" s="62" t="s">
        <v>20</v>
      </c>
      <c r="B275" s="46"/>
      <c r="C275" s="46"/>
      <c r="D275" s="46"/>
      <c r="E275" s="46"/>
      <c r="F275" s="46"/>
      <c r="G275" s="46"/>
      <c r="H275" s="112">
        <v>7000</v>
      </c>
      <c r="I275" s="136">
        <v>6665</v>
      </c>
      <c r="J275" s="142">
        <f>(H275-I275)/I275</f>
        <v>0.05026256564141035</v>
      </c>
    </row>
    <row r="276" spans="1:10" ht="15" customHeight="1">
      <c r="A276" s="62" t="s">
        <v>89</v>
      </c>
      <c r="B276" s="46"/>
      <c r="C276" s="46"/>
      <c r="D276" s="46"/>
      <c r="E276" s="46"/>
      <c r="F276" s="46"/>
      <c r="G276" s="46"/>
      <c r="H276" s="112"/>
      <c r="I276" s="136"/>
      <c r="J276" s="127"/>
    </row>
    <row r="277" spans="1:10" ht="15" customHeight="1">
      <c r="A277" s="43" t="s">
        <v>141</v>
      </c>
      <c r="B277" s="46"/>
      <c r="C277" s="46"/>
      <c r="D277" s="46"/>
      <c r="E277" s="46"/>
      <c r="F277" s="46"/>
      <c r="G277" s="46"/>
      <c r="H277" s="112"/>
      <c r="I277" s="136"/>
      <c r="J277" s="127"/>
    </row>
    <row r="278" spans="1:10" ht="15" customHeight="1">
      <c r="A278" s="62" t="s">
        <v>125</v>
      </c>
      <c r="B278" s="46"/>
      <c r="C278" s="46"/>
      <c r="D278" s="46"/>
      <c r="E278" s="46"/>
      <c r="F278" s="46"/>
      <c r="G278" s="46"/>
      <c r="H278" s="112"/>
      <c r="I278" s="136"/>
      <c r="J278" s="127"/>
    </row>
    <row r="279" spans="1:10" ht="15" customHeight="1">
      <c r="A279" s="62" t="s">
        <v>126</v>
      </c>
      <c r="B279" s="46"/>
      <c r="C279" s="46"/>
      <c r="D279" s="46"/>
      <c r="E279" s="46"/>
      <c r="F279" s="46"/>
      <c r="G279" s="46"/>
      <c r="H279" s="112"/>
      <c r="I279" s="136"/>
      <c r="J279" s="127"/>
    </row>
    <row r="280" spans="1:10" ht="15" customHeight="1">
      <c r="A280" s="97"/>
      <c r="B280" s="46"/>
      <c r="C280" s="46"/>
      <c r="D280" s="46"/>
      <c r="E280" s="46"/>
      <c r="F280" s="46"/>
      <c r="G280" s="46"/>
      <c r="H280" s="112"/>
      <c r="I280" s="136"/>
      <c r="J280" s="127"/>
    </row>
    <row r="281" spans="1:10" ht="15" customHeight="1">
      <c r="A281" s="88" t="s">
        <v>184</v>
      </c>
      <c r="B281" s="46"/>
      <c r="C281" s="46"/>
      <c r="D281" s="46"/>
      <c r="E281" s="46"/>
      <c r="F281" s="46"/>
      <c r="G281" s="46"/>
      <c r="H281" s="112"/>
      <c r="I281" s="136"/>
      <c r="J281" s="127"/>
    </row>
    <row r="282" spans="1:10" ht="15" customHeight="1">
      <c r="A282" s="62" t="s">
        <v>132</v>
      </c>
      <c r="B282" s="46"/>
      <c r="C282" s="46"/>
      <c r="D282" s="46"/>
      <c r="E282" s="46"/>
      <c r="F282" s="46"/>
      <c r="G282" s="46">
        <v>57629</v>
      </c>
      <c r="H282" s="46">
        <v>57629</v>
      </c>
      <c r="I282" s="136">
        <v>86115</v>
      </c>
      <c r="J282" s="142">
        <f>(H282-I282)/I282</f>
        <v>-0.33079022237705397</v>
      </c>
    </row>
    <row r="283" spans="1:10" ht="15" customHeight="1">
      <c r="A283" s="62" t="s">
        <v>170</v>
      </c>
      <c r="B283" s="46"/>
      <c r="C283" s="46"/>
      <c r="D283" s="46"/>
      <c r="E283" s="46"/>
      <c r="F283" s="46"/>
      <c r="G283" s="46">
        <v>300</v>
      </c>
      <c r="H283" s="46">
        <v>300</v>
      </c>
      <c r="I283" s="136">
        <v>300</v>
      </c>
      <c r="J283" s="142">
        <f>(H283-I283)/I283</f>
        <v>0</v>
      </c>
    </row>
    <row r="284" spans="1:10" ht="15" customHeight="1">
      <c r="A284" s="62" t="s">
        <v>133</v>
      </c>
      <c r="B284" s="46"/>
      <c r="C284" s="46"/>
      <c r="D284" s="46"/>
      <c r="E284" s="46"/>
      <c r="F284" s="46"/>
      <c r="G284" s="46"/>
      <c r="H284" s="112"/>
      <c r="I284" s="136"/>
      <c r="J284" s="127"/>
    </row>
    <row r="285" spans="1:10" ht="15" customHeight="1">
      <c r="A285" s="97"/>
      <c r="B285" s="46"/>
      <c r="C285" s="46"/>
      <c r="D285" s="46"/>
      <c r="E285" s="46"/>
      <c r="F285" s="46"/>
      <c r="G285" s="46"/>
      <c r="H285" s="112"/>
      <c r="I285" s="136"/>
      <c r="J285" s="127"/>
    </row>
    <row r="286" spans="1:10" ht="15" customHeight="1">
      <c r="A286" s="43" t="s">
        <v>163</v>
      </c>
      <c r="B286" s="46">
        <f>B287+B289+B291</f>
        <v>58781365</v>
      </c>
      <c r="C286" s="46">
        <v>80000</v>
      </c>
      <c r="D286" s="46"/>
      <c r="E286" s="46">
        <v>64000</v>
      </c>
      <c r="F286" s="46"/>
      <c r="G286" s="46"/>
      <c r="H286" s="112">
        <f>SUM(B286:G286)</f>
        <v>58925365</v>
      </c>
      <c r="I286" s="136">
        <v>54349217</v>
      </c>
      <c r="J286" s="142">
        <f>(H286-I286)/I286</f>
        <v>0.08419896831264377</v>
      </c>
    </row>
    <row r="287" spans="1:10" ht="15" customHeight="1">
      <c r="A287" s="62" t="s">
        <v>162</v>
      </c>
      <c r="B287" s="46">
        <v>53999355</v>
      </c>
      <c r="C287" s="46">
        <v>80000</v>
      </c>
      <c r="D287" s="46"/>
      <c r="E287" s="46"/>
      <c r="F287" s="46"/>
      <c r="G287" s="46"/>
      <c r="H287" s="112">
        <f>SUM(B287:G287)</f>
        <v>54079355</v>
      </c>
      <c r="I287" s="136"/>
      <c r="J287" s="127"/>
    </row>
    <row r="288" spans="1:10" ht="15" customHeight="1">
      <c r="A288" s="62" t="s">
        <v>307</v>
      </c>
      <c r="B288" s="46">
        <v>1285</v>
      </c>
      <c r="C288" s="46"/>
      <c r="D288" s="46"/>
      <c r="E288" s="46"/>
      <c r="F288" s="46"/>
      <c r="G288" s="46"/>
      <c r="H288" s="112">
        <v>1285</v>
      </c>
      <c r="I288" s="136">
        <v>674</v>
      </c>
      <c r="J288" s="127"/>
    </row>
    <row r="289" spans="1:10" ht="15" customHeight="1">
      <c r="A289" s="62" t="s">
        <v>216</v>
      </c>
      <c r="B289" s="46">
        <v>4285540</v>
      </c>
      <c r="C289" s="46"/>
      <c r="D289" s="46"/>
      <c r="E289" s="46"/>
      <c r="F289" s="46"/>
      <c r="G289" s="46"/>
      <c r="H289" s="112">
        <f>SUM(B289:G289)</f>
        <v>4285540</v>
      </c>
      <c r="I289" s="136"/>
      <c r="J289" s="127"/>
    </row>
    <row r="290" spans="1:10" ht="15" customHeight="1">
      <c r="A290" s="62" t="s">
        <v>309</v>
      </c>
      <c r="B290" s="46">
        <v>94</v>
      </c>
      <c r="C290" s="46"/>
      <c r="D290" s="46"/>
      <c r="E290" s="46"/>
      <c r="F290" s="46"/>
      <c r="G290" s="46"/>
      <c r="H290" s="112">
        <v>94</v>
      </c>
      <c r="I290" s="136"/>
      <c r="J290" s="127"/>
    </row>
    <row r="291" spans="1:10" ht="15" customHeight="1">
      <c r="A291" s="62" t="s">
        <v>215</v>
      </c>
      <c r="B291" s="46">
        <v>496470</v>
      </c>
      <c r="C291" s="46"/>
      <c r="D291" s="46"/>
      <c r="E291" s="46"/>
      <c r="F291" s="46"/>
      <c r="G291" s="46"/>
      <c r="H291" s="112">
        <f>SUM(B291:G291)</f>
        <v>496470</v>
      </c>
      <c r="I291" s="136"/>
      <c r="J291" s="127"/>
    </row>
    <row r="292" spans="1:10" ht="15" customHeight="1">
      <c r="A292" s="133" t="s">
        <v>218</v>
      </c>
      <c r="B292" s="46"/>
      <c r="C292" s="46"/>
      <c r="D292" s="46"/>
      <c r="E292" s="46">
        <v>64000</v>
      </c>
      <c r="F292" s="46"/>
      <c r="G292" s="46"/>
      <c r="H292" s="112"/>
      <c r="I292" s="136">
        <v>118750</v>
      </c>
      <c r="J292" s="127"/>
    </row>
    <row r="293" spans="1:10" ht="15" customHeight="1">
      <c r="A293" s="88" t="s">
        <v>49</v>
      </c>
      <c r="B293" s="46"/>
      <c r="C293" s="46"/>
      <c r="D293" s="46"/>
      <c r="E293" s="46"/>
      <c r="F293" s="46"/>
      <c r="G293" s="46"/>
      <c r="H293" s="112"/>
      <c r="I293" s="136"/>
      <c r="J293" s="127"/>
    </row>
    <row r="294" spans="1:10" ht="15" customHeight="1">
      <c r="A294" s="62" t="s">
        <v>147</v>
      </c>
      <c r="B294" s="46">
        <f aca="true" t="shared" si="9" ref="B294:G294">B295*B296</f>
        <v>453600</v>
      </c>
      <c r="C294" s="46">
        <f t="shared" si="9"/>
        <v>957600</v>
      </c>
      <c r="D294" s="46">
        <f t="shared" si="9"/>
        <v>1512000</v>
      </c>
      <c r="E294" s="46">
        <f t="shared" si="9"/>
        <v>3024000</v>
      </c>
      <c r="F294" s="46">
        <f t="shared" si="9"/>
        <v>1572480</v>
      </c>
      <c r="G294" s="46">
        <f t="shared" si="9"/>
        <v>504000</v>
      </c>
      <c r="H294" s="112">
        <f>SUM(B294:G294)</f>
        <v>8023680</v>
      </c>
      <c r="I294" s="136">
        <v>735700</v>
      </c>
      <c r="J294" s="142">
        <f>(H294-I294)/I294</f>
        <v>9.906184586108468</v>
      </c>
    </row>
    <row r="295" spans="1:10" ht="15" customHeight="1">
      <c r="A295" s="62" t="s">
        <v>170</v>
      </c>
      <c r="B295" s="46">
        <v>45</v>
      </c>
      <c r="C295" s="46">
        <v>95</v>
      </c>
      <c r="D295" s="46">
        <v>150</v>
      </c>
      <c r="E295" s="46">
        <v>300</v>
      </c>
      <c r="F295" s="46">
        <v>156</v>
      </c>
      <c r="G295" s="46">
        <v>50</v>
      </c>
      <c r="H295" s="112">
        <f>SUM(B295:G295)</f>
        <v>796</v>
      </c>
      <c r="I295" s="136">
        <v>573</v>
      </c>
      <c r="J295" s="142">
        <f>(H295-I295)/I295</f>
        <v>0.38917975567190227</v>
      </c>
    </row>
    <row r="296" spans="1:10" ht="15" customHeight="1">
      <c r="A296" s="62" t="s">
        <v>149</v>
      </c>
      <c r="B296" s="46">
        <v>10080</v>
      </c>
      <c r="C296" s="46">
        <v>10080</v>
      </c>
      <c r="D296" s="46">
        <v>10080</v>
      </c>
      <c r="E296" s="46">
        <v>10080</v>
      </c>
      <c r="F296" s="46">
        <v>10080</v>
      </c>
      <c r="G296" s="46">
        <v>10080</v>
      </c>
      <c r="H296" s="112">
        <f>H294/H295</f>
        <v>10080</v>
      </c>
      <c r="I296" s="136">
        <f>I294/I295</f>
        <v>1283.9441535776614</v>
      </c>
      <c r="J296" s="142">
        <f>(H296-I296)/I296</f>
        <v>6.850808753568032</v>
      </c>
    </row>
    <row r="297" spans="1:10" ht="15" customHeight="1">
      <c r="A297" s="62" t="s">
        <v>123</v>
      </c>
      <c r="B297" s="46"/>
      <c r="C297" s="46"/>
      <c r="D297" s="46"/>
      <c r="E297" s="46"/>
      <c r="F297" s="46"/>
      <c r="G297" s="46"/>
      <c r="H297" s="112"/>
      <c r="I297" s="136"/>
      <c r="J297" s="127"/>
    </row>
    <row r="298" spans="1:10" ht="15" customHeight="1">
      <c r="A298" s="62" t="s">
        <v>124</v>
      </c>
      <c r="B298" s="46"/>
      <c r="C298" s="46"/>
      <c r="D298" s="46"/>
      <c r="E298" s="46"/>
      <c r="F298" s="46"/>
      <c r="G298" s="46"/>
      <c r="H298" s="112"/>
      <c r="I298" s="136"/>
      <c r="J298" s="127"/>
    </row>
    <row r="299" spans="1:10" ht="15" customHeight="1">
      <c r="A299" s="97"/>
      <c r="B299" s="46"/>
      <c r="C299" s="46"/>
      <c r="D299" s="46"/>
      <c r="E299" s="46"/>
      <c r="F299" s="46"/>
      <c r="G299" s="46"/>
      <c r="H299" s="112"/>
      <c r="I299" s="136"/>
      <c r="J299" s="127"/>
    </row>
    <row r="300" spans="1:10" ht="15" customHeight="1">
      <c r="A300" s="61"/>
      <c r="B300" s="46"/>
      <c r="C300" s="46"/>
      <c r="D300" s="46"/>
      <c r="E300" s="46"/>
      <c r="F300" s="46"/>
      <c r="G300" s="46"/>
      <c r="H300" s="112"/>
      <c r="I300" s="136"/>
      <c r="J300" s="127"/>
    </row>
    <row r="301" spans="1:10" ht="15" customHeight="1">
      <c r="A301" s="66" t="s">
        <v>213</v>
      </c>
      <c r="B301" s="46"/>
      <c r="C301" s="46"/>
      <c r="D301" s="46"/>
      <c r="E301" s="46"/>
      <c r="F301" s="46"/>
      <c r="G301" s="46"/>
      <c r="H301" s="112">
        <v>356238</v>
      </c>
      <c r="I301" s="136">
        <v>4385680</v>
      </c>
      <c r="J301" s="142">
        <f>(H301-I301)/I301</f>
        <v>-0.9187724594589665</v>
      </c>
    </row>
    <row r="302" spans="1:10" ht="15" customHeight="1">
      <c r="A302" s="66"/>
      <c r="B302" s="46"/>
      <c r="C302" s="46"/>
      <c r="D302" s="46"/>
      <c r="E302" s="46"/>
      <c r="F302" s="46"/>
      <c r="G302" s="46"/>
      <c r="H302" s="112"/>
      <c r="I302" s="136"/>
      <c r="J302" s="127"/>
    </row>
    <row r="303" spans="1:10" ht="15" customHeight="1">
      <c r="A303" s="62" t="s">
        <v>130</v>
      </c>
      <c r="B303" s="46"/>
      <c r="C303" s="46"/>
      <c r="D303" s="46"/>
      <c r="E303" s="46"/>
      <c r="F303" s="46"/>
      <c r="G303" s="46"/>
      <c r="H303" s="112">
        <f>SUM(B303:G303)</f>
        <v>0</v>
      </c>
      <c r="I303" s="136"/>
      <c r="J303" s="127"/>
    </row>
    <row r="304" spans="1:10" ht="15" customHeight="1">
      <c r="A304" s="62" t="s">
        <v>83</v>
      </c>
      <c r="B304" s="46"/>
      <c r="C304" s="46">
        <v>30</v>
      </c>
      <c r="D304" s="46"/>
      <c r="E304" s="46"/>
      <c r="F304" s="46"/>
      <c r="G304" s="46"/>
      <c r="H304" s="112">
        <v>30</v>
      </c>
      <c r="I304" s="136">
        <v>25</v>
      </c>
      <c r="J304" s="127"/>
    </row>
    <row r="305" spans="1:10" ht="15" customHeight="1">
      <c r="A305" s="62" t="s">
        <v>133</v>
      </c>
      <c r="B305" s="46"/>
      <c r="C305" s="46"/>
      <c r="D305" s="46"/>
      <c r="E305" s="46"/>
      <c r="F305" s="46"/>
      <c r="G305" s="46"/>
      <c r="H305" s="112">
        <f>H303/H304</f>
        <v>0</v>
      </c>
      <c r="I305" s="136"/>
      <c r="J305" s="127"/>
    </row>
    <row r="306" spans="1:10" ht="15" customHeight="1">
      <c r="A306" s="97"/>
      <c r="B306" s="46"/>
      <c r="C306" s="46"/>
      <c r="D306" s="46"/>
      <c r="E306" s="46"/>
      <c r="F306" s="46"/>
      <c r="G306" s="46"/>
      <c r="H306" s="112"/>
      <c r="I306" s="136"/>
      <c r="J306" s="127"/>
    </row>
    <row r="307" spans="1:10" ht="15" customHeight="1">
      <c r="A307" s="88" t="s">
        <v>66</v>
      </c>
      <c r="B307" s="46"/>
      <c r="C307" s="46"/>
      <c r="D307" s="46"/>
      <c r="E307" s="46"/>
      <c r="F307" s="46"/>
      <c r="G307" s="46"/>
      <c r="H307" s="112"/>
      <c r="I307" s="136"/>
      <c r="J307" s="127"/>
    </row>
    <row r="308" spans="1:10" ht="15" customHeight="1">
      <c r="A308" s="62" t="s">
        <v>148</v>
      </c>
      <c r="B308" s="46"/>
      <c r="C308" s="46"/>
      <c r="D308" s="46">
        <v>238050</v>
      </c>
      <c r="E308" s="46"/>
      <c r="F308" s="46"/>
      <c r="G308" s="46"/>
      <c r="H308" s="112">
        <f>D308</f>
        <v>238050</v>
      </c>
      <c r="I308" s="136">
        <v>238050</v>
      </c>
      <c r="J308" s="127"/>
    </row>
    <row r="309" spans="1:10" ht="15" customHeight="1">
      <c r="A309" s="62" t="s">
        <v>170</v>
      </c>
      <c r="B309" s="46"/>
      <c r="C309" s="46"/>
      <c r="D309" s="46">
        <v>1725</v>
      </c>
      <c r="E309" s="46"/>
      <c r="F309" s="46"/>
      <c r="G309" s="46"/>
      <c r="H309" s="112">
        <f>D309</f>
        <v>1725</v>
      </c>
      <c r="I309" s="136">
        <v>1725</v>
      </c>
      <c r="J309" s="127"/>
    </row>
    <row r="310" spans="1:10" ht="15" customHeight="1">
      <c r="A310" s="62" t="s">
        <v>133</v>
      </c>
      <c r="B310" s="46"/>
      <c r="C310" s="46"/>
      <c r="D310" s="46">
        <f>D308/D309</f>
        <v>138</v>
      </c>
      <c r="E310" s="46"/>
      <c r="F310" s="46"/>
      <c r="G310" s="46"/>
      <c r="H310" s="112">
        <f>D310</f>
        <v>138</v>
      </c>
      <c r="I310" s="136">
        <v>138</v>
      </c>
      <c r="J310" s="127"/>
    </row>
    <row r="311" spans="1:10" ht="15" customHeight="1">
      <c r="A311" s="97"/>
      <c r="B311" s="46"/>
      <c r="C311" s="46"/>
      <c r="D311" s="46"/>
      <c r="E311" s="46"/>
      <c r="F311" s="46"/>
      <c r="G311" s="46"/>
      <c r="H311" s="112"/>
      <c r="I311" s="136"/>
      <c r="J311" s="127"/>
    </row>
    <row r="312" spans="1:10" ht="15" customHeight="1">
      <c r="A312" s="88" t="s">
        <v>43</v>
      </c>
      <c r="B312" s="46"/>
      <c r="C312" s="46"/>
      <c r="D312" s="46"/>
      <c r="E312" s="46"/>
      <c r="F312" s="46"/>
      <c r="G312" s="46"/>
      <c r="H312" s="112"/>
      <c r="I312" s="136"/>
      <c r="J312" s="127"/>
    </row>
    <row r="313" spans="1:10" ht="15" customHeight="1">
      <c r="A313" s="62" t="s">
        <v>132</v>
      </c>
      <c r="B313" s="46"/>
      <c r="C313" s="46"/>
      <c r="D313" s="46"/>
      <c r="E313" s="46"/>
      <c r="F313" s="46"/>
      <c r="G313" s="46"/>
      <c r="H313" s="112">
        <f>D313</f>
        <v>0</v>
      </c>
      <c r="I313" s="136">
        <v>129000</v>
      </c>
      <c r="J313" s="127"/>
    </row>
    <row r="314" spans="1:10" ht="15" customHeight="1">
      <c r="A314" s="62" t="s">
        <v>170</v>
      </c>
      <c r="B314" s="46"/>
      <c r="C314" s="46"/>
      <c r="D314" s="46"/>
      <c r="E314" s="46"/>
      <c r="F314" s="46"/>
      <c r="G314" s="46"/>
      <c r="H314" s="112">
        <f>D314</f>
        <v>0</v>
      </c>
      <c r="I314" s="136">
        <v>33</v>
      </c>
      <c r="J314" s="127"/>
    </row>
    <row r="315" spans="1:10" ht="15" customHeight="1">
      <c r="A315" s="62" t="s">
        <v>133</v>
      </c>
      <c r="B315" s="46"/>
      <c r="C315" s="46"/>
      <c r="D315" s="46"/>
      <c r="E315" s="46"/>
      <c r="F315" s="46"/>
      <c r="G315" s="46"/>
      <c r="H315" s="112">
        <f>D315</f>
        <v>0</v>
      </c>
      <c r="I315" s="136">
        <v>3909</v>
      </c>
      <c r="J315" s="127"/>
    </row>
    <row r="316" spans="1:10" ht="15" customHeight="1">
      <c r="A316" s="97"/>
      <c r="B316" s="46"/>
      <c r="C316" s="46"/>
      <c r="D316" s="46"/>
      <c r="E316" s="46"/>
      <c r="F316" s="46"/>
      <c r="G316" s="46"/>
      <c r="H316" s="112"/>
      <c r="I316" s="136"/>
      <c r="J316" s="127"/>
    </row>
    <row r="317" spans="1:10" ht="15" customHeight="1">
      <c r="A317" s="88" t="s">
        <v>64</v>
      </c>
      <c r="B317" s="46"/>
      <c r="C317" s="46"/>
      <c r="D317" s="46"/>
      <c r="E317" s="46"/>
      <c r="F317" s="46"/>
      <c r="G317" s="46"/>
      <c r="H317" s="112"/>
      <c r="I317" s="136"/>
      <c r="J317" s="127"/>
    </row>
    <row r="318" spans="1:10" ht="15" customHeight="1">
      <c r="A318" s="62" t="s">
        <v>132</v>
      </c>
      <c r="B318" s="46"/>
      <c r="C318" s="46"/>
      <c r="D318" s="46"/>
      <c r="E318" s="46"/>
      <c r="F318" s="46"/>
      <c r="G318" s="46"/>
      <c r="H318" s="112"/>
      <c r="I318" s="136">
        <v>1500</v>
      </c>
      <c r="J318" s="127"/>
    </row>
    <row r="319" spans="1:10" ht="15" customHeight="1">
      <c r="A319" s="62" t="s">
        <v>170</v>
      </c>
      <c r="B319" s="46"/>
      <c r="C319" s="46"/>
      <c r="D319" s="46"/>
      <c r="E319" s="46"/>
      <c r="F319" s="51"/>
      <c r="G319" s="46"/>
      <c r="H319" s="120"/>
      <c r="I319" s="143">
        <v>0.5</v>
      </c>
      <c r="J319" s="127"/>
    </row>
    <row r="320" spans="1:10" ht="15" customHeight="1">
      <c r="A320" s="62" t="s">
        <v>133</v>
      </c>
      <c r="B320" s="46"/>
      <c r="C320" s="46"/>
      <c r="D320" s="46"/>
      <c r="E320" s="46"/>
      <c r="F320" s="46"/>
      <c r="G320" s="46"/>
      <c r="H320" s="112"/>
      <c r="I320" s="136">
        <v>3000</v>
      </c>
      <c r="J320" s="127"/>
    </row>
    <row r="321" spans="1:10" ht="15" customHeight="1">
      <c r="A321" s="97"/>
      <c r="B321" s="46"/>
      <c r="C321" s="46"/>
      <c r="D321" s="46"/>
      <c r="E321" s="46"/>
      <c r="F321" s="46"/>
      <c r="G321" s="46"/>
      <c r="H321" s="112"/>
      <c r="I321" s="136"/>
      <c r="J321" s="127"/>
    </row>
    <row r="322" spans="1:10" ht="15" customHeight="1">
      <c r="A322" s="88" t="s">
        <v>67</v>
      </c>
      <c r="B322" s="46"/>
      <c r="C322" s="46"/>
      <c r="D322" s="46"/>
      <c r="E322" s="46"/>
      <c r="F322" s="46"/>
      <c r="G322" s="46"/>
      <c r="H322" s="112"/>
      <c r="I322" s="136"/>
      <c r="J322" s="127"/>
    </row>
    <row r="323" spans="1:10" ht="15" customHeight="1">
      <c r="A323" s="62" t="s">
        <v>132</v>
      </c>
      <c r="B323" s="46"/>
      <c r="C323" s="46"/>
      <c r="D323" s="46"/>
      <c r="E323" s="46"/>
      <c r="F323" s="46"/>
      <c r="G323" s="46"/>
      <c r="H323" s="112">
        <f>SUM(B323:G323)</f>
        <v>0</v>
      </c>
      <c r="I323" s="136">
        <v>11375</v>
      </c>
      <c r="J323" s="127"/>
    </row>
    <row r="324" spans="1:10" ht="15" customHeight="1">
      <c r="A324" s="62" t="s">
        <v>170</v>
      </c>
      <c r="B324" s="46"/>
      <c r="C324" s="46"/>
      <c r="D324" s="46"/>
      <c r="E324" s="46"/>
      <c r="F324" s="46"/>
      <c r="G324" s="46"/>
      <c r="H324" s="112">
        <f>SUM(B324:G324)</f>
        <v>0</v>
      </c>
      <c r="I324" s="136">
        <v>22</v>
      </c>
      <c r="J324" s="127"/>
    </row>
    <row r="325" spans="1:10" ht="15" customHeight="1">
      <c r="A325" s="62" t="s">
        <v>133</v>
      </c>
      <c r="B325" s="46"/>
      <c r="C325" s="46"/>
      <c r="D325" s="46"/>
      <c r="E325" s="46"/>
      <c r="F325" s="46"/>
      <c r="G325" s="46"/>
      <c r="H325" s="112" t="e">
        <f>H323/H324</f>
        <v>#DIV/0!</v>
      </c>
      <c r="I325" s="136">
        <v>517</v>
      </c>
      <c r="J325" s="127"/>
    </row>
    <row r="326" spans="1:10" ht="15" customHeight="1">
      <c r="A326" s="97"/>
      <c r="B326" s="46"/>
      <c r="C326" s="46"/>
      <c r="D326" s="46"/>
      <c r="E326" s="46"/>
      <c r="F326" s="46"/>
      <c r="G326" s="46"/>
      <c r="H326" s="112"/>
      <c r="I326" s="136"/>
      <c r="J326" s="127"/>
    </row>
    <row r="327" spans="1:10" ht="15" customHeight="1">
      <c r="A327" s="88" t="s">
        <v>185</v>
      </c>
      <c r="B327" s="46"/>
      <c r="C327" s="46"/>
      <c r="D327" s="46"/>
      <c r="E327" s="46"/>
      <c r="F327" s="46"/>
      <c r="G327" s="46"/>
      <c r="H327" s="112"/>
      <c r="I327" s="136"/>
      <c r="J327" s="127"/>
    </row>
    <row r="328" spans="1:10" ht="15" customHeight="1">
      <c r="A328" s="62" t="s">
        <v>132</v>
      </c>
      <c r="B328" s="46"/>
      <c r="C328" s="46"/>
      <c r="D328" s="46"/>
      <c r="E328" s="46"/>
      <c r="F328" s="46"/>
      <c r="G328" s="46"/>
      <c r="H328" s="112"/>
      <c r="I328" s="136"/>
      <c r="J328" s="127"/>
    </row>
    <row r="329" spans="1:10" ht="15" customHeight="1">
      <c r="A329" s="62" t="s">
        <v>170</v>
      </c>
      <c r="B329" s="46"/>
      <c r="C329" s="46"/>
      <c r="D329" s="46"/>
      <c r="E329" s="46"/>
      <c r="F329" s="46"/>
      <c r="G329" s="46"/>
      <c r="H329" s="112"/>
      <c r="I329" s="136"/>
      <c r="J329" s="127"/>
    </row>
    <row r="330" spans="1:10" ht="15" customHeight="1">
      <c r="A330" s="62" t="s">
        <v>133</v>
      </c>
      <c r="B330" s="46"/>
      <c r="C330" s="46"/>
      <c r="D330" s="46"/>
      <c r="E330" s="46"/>
      <c r="F330" s="46"/>
      <c r="G330" s="46"/>
      <c r="H330" s="112"/>
      <c r="I330" s="136"/>
      <c r="J330" s="127"/>
    </row>
    <row r="331" spans="1:10" ht="15" customHeight="1">
      <c r="A331" s="97"/>
      <c r="B331" s="46"/>
      <c r="C331" s="46"/>
      <c r="D331" s="46"/>
      <c r="E331" s="46"/>
      <c r="F331" s="46"/>
      <c r="G331" s="46"/>
      <c r="H331" s="112"/>
      <c r="I331" s="136"/>
      <c r="J331" s="127"/>
    </row>
    <row r="332" spans="1:10" ht="15" customHeight="1">
      <c r="A332" s="66" t="s">
        <v>115</v>
      </c>
      <c r="B332" s="46"/>
      <c r="C332" s="46"/>
      <c r="D332" s="46"/>
      <c r="E332" s="46"/>
      <c r="F332" s="46"/>
      <c r="G332" s="46"/>
      <c r="H332" s="112"/>
      <c r="I332" s="136"/>
      <c r="J332" s="127"/>
    </row>
    <row r="333" spans="1:10" ht="15" customHeight="1">
      <c r="A333" s="62" t="s">
        <v>132</v>
      </c>
      <c r="B333" s="46"/>
      <c r="C333" s="46"/>
      <c r="D333" s="46"/>
      <c r="E333" s="46"/>
      <c r="F333" s="46"/>
      <c r="G333" s="46"/>
      <c r="H333" s="112"/>
      <c r="I333" s="136">
        <v>30000</v>
      </c>
      <c r="J333" s="127"/>
    </row>
    <row r="334" spans="1:10" ht="15" customHeight="1">
      <c r="A334" s="62" t="s">
        <v>170</v>
      </c>
      <c r="B334" s="46"/>
      <c r="C334" s="46"/>
      <c r="D334" s="46"/>
      <c r="E334" s="46"/>
      <c r="F334" s="46"/>
      <c r="G334" s="46"/>
      <c r="H334" s="112"/>
      <c r="I334" s="136">
        <v>3</v>
      </c>
      <c r="J334" s="127"/>
    </row>
    <row r="335" spans="1:10" ht="15" customHeight="1">
      <c r="A335" s="62" t="s">
        <v>133</v>
      </c>
      <c r="B335" s="46"/>
      <c r="C335" s="46"/>
      <c r="D335" s="46"/>
      <c r="E335" s="46"/>
      <c r="F335" s="46"/>
      <c r="G335" s="46"/>
      <c r="H335" s="112"/>
      <c r="I335" s="136">
        <v>10000</v>
      </c>
      <c r="J335" s="127"/>
    </row>
    <row r="336" spans="1:10" ht="15" customHeight="1">
      <c r="A336" s="97"/>
      <c r="B336" s="46"/>
      <c r="C336" s="46"/>
      <c r="D336" s="46"/>
      <c r="E336" s="46"/>
      <c r="F336" s="46"/>
      <c r="G336" s="46"/>
      <c r="H336" s="112"/>
      <c r="I336" s="136"/>
      <c r="J336" s="127"/>
    </row>
    <row r="337" spans="1:10" ht="15" customHeight="1">
      <c r="A337" s="66" t="s">
        <v>186</v>
      </c>
      <c r="B337" s="46"/>
      <c r="C337" s="46"/>
      <c r="D337" s="46"/>
      <c r="E337" s="46"/>
      <c r="F337" s="46"/>
      <c r="G337" s="46"/>
      <c r="H337" s="112"/>
      <c r="I337" s="136"/>
      <c r="J337" s="127"/>
    </row>
    <row r="338" spans="1:10" ht="15" customHeight="1">
      <c r="A338" s="62" t="s">
        <v>132</v>
      </c>
      <c r="B338" s="46"/>
      <c r="C338" s="46"/>
      <c r="D338" s="46"/>
      <c r="E338" s="46"/>
      <c r="F338" s="46">
        <v>52000</v>
      </c>
      <c r="G338" s="46"/>
      <c r="H338" s="112">
        <f>SUM(B338:G338)</f>
        <v>52000</v>
      </c>
      <c r="I338" s="136">
        <v>52000</v>
      </c>
      <c r="J338" s="144">
        <f>(H338-I338)/I338</f>
        <v>0</v>
      </c>
    </row>
    <row r="339" spans="1:10" ht="15" customHeight="1">
      <c r="A339" s="62" t="s">
        <v>170</v>
      </c>
      <c r="B339" s="46"/>
      <c r="C339" s="46"/>
      <c r="D339" s="46"/>
      <c r="E339" s="46"/>
      <c r="F339" s="46">
        <v>6</v>
      </c>
      <c r="G339" s="46"/>
      <c r="H339" s="112">
        <f>SUM(B339:G339)</f>
        <v>6</v>
      </c>
      <c r="I339" s="136">
        <v>7</v>
      </c>
      <c r="J339" s="144">
        <f>(H339-I339)/I339</f>
        <v>-0.14285714285714285</v>
      </c>
    </row>
    <row r="340" spans="1:10" ht="15" customHeight="1">
      <c r="A340" s="62" t="s">
        <v>133</v>
      </c>
      <c r="B340" s="46"/>
      <c r="C340" s="46"/>
      <c r="D340" s="46"/>
      <c r="E340" s="46"/>
      <c r="F340" s="46">
        <f>F338/F339</f>
        <v>8666.666666666666</v>
      </c>
      <c r="G340" s="46"/>
      <c r="H340" s="112">
        <f>H338/H339</f>
        <v>8666.666666666666</v>
      </c>
      <c r="I340" s="136">
        <v>7429</v>
      </c>
      <c r="J340" s="127"/>
    </row>
    <row r="341" spans="1:10" ht="15" customHeight="1">
      <c r="A341" s="97"/>
      <c r="B341" s="46"/>
      <c r="C341" s="46"/>
      <c r="D341" s="46"/>
      <c r="E341" s="46"/>
      <c r="F341" s="46"/>
      <c r="G341" s="46"/>
      <c r="H341" s="112"/>
      <c r="I341" s="136"/>
      <c r="J341" s="127"/>
    </row>
    <row r="342" spans="1:10" ht="15" customHeight="1">
      <c r="A342" s="43" t="s">
        <v>52</v>
      </c>
      <c r="B342" s="46"/>
      <c r="C342" s="46"/>
      <c r="D342" s="46"/>
      <c r="E342" s="46"/>
      <c r="F342" s="46"/>
      <c r="G342" s="46"/>
      <c r="H342" s="112"/>
      <c r="I342" s="136"/>
      <c r="J342" s="127"/>
    </row>
    <row r="343" spans="1:10" ht="15" customHeight="1">
      <c r="A343" s="62" t="s">
        <v>132</v>
      </c>
      <c r="B343" s="46"/>
      <c r="C343" s="46"/>
      <c r="D343" s="46"/>
      <c r="E343" s="46"/>
      <c r="F343" s="46"/>
      <c r="G343" s="46"/>
      <c r="H343" s="112"/>
      <c r="I343" s="136"/>
      <c r="J343" s="127"/>
    </row>
    <row r="344" spans="1:10" ht="15" customHeight="1">
      <c r="A344" s="62" t="s">
        <v>170</v>
      </c>
      <c r="B344" s="46"/>
      <c r="C344" s="46"/>
      <c r="D344" s="46"/>
      <c r="E344" s="46"/>
      <c r="F344" s="46"/>
      <c r="G344" s="46"/>
      <c r="H344" s="112"/>
      <c r="I344" s="136"/>
      <c r="J344" s="127"/>
    </row>
    <row r="345" spans="1:10" ht="15" customHeight="1">
      <c r="A345" s="62" t="s">
        <v>133</v>
      </c>
      <c r="B345" s="46"/>
      <c r="C345" s="46"/>
      <c r="D345" s="46"/>
      <c r="E345" s="46"/>
      <c r="F345" s="46"/>
      <c r="G345" s="46"/>
      <c r="H345" s="112"/>
      <c r="I345" s="136"/>
      <c r="J345" s="127"/>
    </row>
    <row r="346" spans="1:10" ht="15" customHeight="1">
      <c r="A346" s="97"/>
      <c r="B346" s="46"/>
      <c r="C346" s="46"/>
      <c r="D346" s="46"/>
      <c r="E346" s="46"/>
      <c r="F346" s="46"/>
      <c r="G346" s="46"/>
      <c r="H346" s="112"/>
      <c r="I346" s="136"/>
      <c r="J346" s="127"/>
    </row>
    <row r="347" spans="1:10" ht="15" customHeight="1">
      <c r="A347" s="43" t="s">
        <v>187</v>
      </c>
      <c r="B347" s="46"/>
      <c r="C347" s="46"/>
      <c r="D347" s="46"/>
      <c r="E347" s="46"/>
      <c r="F347" s="46"/>
      <c r="G347" s="46"/>
      <c r="H347" s="112"/>
      <c r="I347" s="136"/>
      <c r="J347" s="127"/>
    </row>
    <row r="348" spans="1:10" ht="15" customHeight="1">
      <c r="A348" s="62" t="s">
        <v>132</v>
      </c>
      <c r="B348" s="46"/>
      <c r="C348" s="46"/>
      <c r="D348" s="46"/>
      <c r="E348" s="46"/>
      <c r="F348" s="46"/>
      <c r="G348" s="46"/>
      <c r="H348" s="112"/>
      <c r="I348" s="136"/>
      <c r="J348" s="127"/>
    </row>
    <row r="349" spans="1:10" ht="15" customHeight="1">
      <c r="A349" s="62" t="s">
        <v>170</v>
      </c>
      <c r="B349" s="46"/>
      <c r="C349" s="46"/>
      <c r="D349" s="46"/>
      <c r="E349" s="46"/>
      <c r="F349" s="46"/>
      <c r="G349" s="46"/>
      <c r="H349" s="112"/>
      <c r="I349" s="136"/>
      <c r="J349" s="127"/>
    </row>
    <row r="350" spans="1:10" ht="15" customHeight="1">
      <c r="A350" s="62" t="s">
        <v>133</v>
      </c>
      <c r="B350" s="46"/>
      <c r="C350" s="46"/>
      <c r="D350" s="46"/>
      <c r="E350" s="46"/>
      <c r="F350" s="46"/>
      <c r="G350" s="46"/>
      <c r="H350" s="112"/>
      <c r="I350" s="136"/>
      <c r="J350" s="127"/>
    </row>
    <row r="351" spans="1:10" ht="15" customHeight="1">
      <c r="A351" s="97"/>
      <c r="B351" s="46"/>
      <c r="C351" s="46"/>
      <c r="D351" s="46"/>
      <c r="E351" s="46"/>
      <c r="F351" s="46"/>
      <c r="G351" s="46"/>
      <c r="H351" s="112"/>
      <c r="I351" s="136"/>
      <c r="J351" s="127"/>
    </row>
    <row r="352" spans="1:10" ht="15" customHeight="1">
      <c r="A352" s="43" t="s">
        <v>188</v>
      </c>
      <c r="B352" s="46"/>
      <c r="C352" s="46"/>
      <c r="D352" s="46"/>
      <c r="E352" s="46"/>
      <c r="F352" s="46"/>
      <c r="G352" s="46"/>
      <c r="H352" s="112"/>
      <c r="I352" s="136"/>
      <c r="J352" s="127"/>
    </row>
    <row r="353" spans="1:10" ht="15" customHeight="1">
      <c r="A353" s="62" t="s">
        <v>132</v>
      </c>
      <c r="B353" s="46"/>
      <c r="C353" s="46"/>
      <c r="D353" s="46"/>
      <c r="E353" s="46"/>
      <c r="F353" s="46"/>
      <c r="G353" s="46"/>
      <c r="H353" s="112"/>
      <c r="I353" s="136"/>
      <c r="J353" s="127"/>
    </row>
    <row r="354" spans="1:10" ht="15" customHeight="1">
      <c r="A354" s="62" t="s">
        <v>170</v>
      </c>
      <c r="B354" s="46"/>
      <c r="C354" s="46"/>
      <c r="D354" s="46"/>
      <c r="E354" s="46"/>
      <c r="F354" s="46"/>
      <c r="G354" s="46"/>
      <c r="H354" s="112"/>
      <c r="I354" s="136"/>
      <c r="J354" s="127"/>
    </row>
    <row r="355" spans="1:10" ht="15" customHeight="1">
      <c r="A355" s="62" t="s">
        <v>133</v>
      </c>
      <c r="B355" s="46"/>
      <c r="C355" s="46"/>
      <c r="D355" s="46"/>
      <c r="E355" s="46"/>
      <c r="F355" s="46"/>
      <c r="G355" s="46"/>
      <c r="H355" s="112"/>
      <c r="I355" s="136"/>
      <c r="J355" s="127"/>
    </row>
    <row r="356" spans="1:10" ht="15" customHeight="1">
      <c r="A356" s="97"/>
      <c r="B356" s="46"/>
      <c r="C356" s="46"/>
      <c r="D356" s="46"/>
      <c r="E356" s="46"/>
      <c r="F356" s="46"/>
      <c r="G356" s="46"/>
      <c r="H356" s="112"/>
      <c r="I356" s="136"/>
      <c r="J356" s="127"/>
    </row>
    <row r="357" spans="1:10" ht="15" customHeight="1">
      <c r="A357" s="43" t="s">
        <v>189</v>
      </c>
      <c r="B357" s="46"/>
      <c r="C357" s="46"/>
      <c r="D357" s="46"/>
      <c r="E357" s="46"/>
      <c r="F357" s="46"/>
      <c r="G357" s="46"/>
      <c r="H357" s="112"/>
      <c r="I357" s="136"/>
      <c r="J357" s="127"/>
    </row>
    <row r="358" spans="1:10" ht="15" customHeight="1">
      <c r="A358" s="62" t="s">
        <v>132</v>
      </c>
      <c r="B358" s="46"/>
      <c r="C358" s="46"/>
      <c r="D358" s="46"/>
      <c r="E358" s="46"/>
      <c r="F358" s="46"/>
      <c r="G358" s="46"/>
      <c r="H358" s="112"/>
      <c r="I358" s="136"/>
      <c r="J358" s="127"/>
    </row>
    <row r="359" spans="1:10" ht="15" customHeight="1">
      <c r="A359" s="62" t="s">
        <v>170</v>
      </c>
      <c r="B359" s="46"/>
      <c r="C359" s="46"/>
      <c r="D359" s="46"/>
      <c r="E359" s="46"/>
      <c r="F359" s="46"/>
      <c r="G359" s="46"/>
      <c r="H359" s="112"/>
      <c r="I359" s="136"/>
      <c r="J359" s="127"/>
    </row>
    <row r="360" spans="1:10" ht="15" customHeight="1">
      <c r="A360" s="62" t="s">
        <v>133</v>
      </c>
      <c r="B360" s="46"/>
      <c r="C360" s="46"/>
      <c r="D360" s="46"/>
      <c r="E360" s="46"/>
      <c r="F360" s="46"/>
      <c r="G360" s="46"/>
      <c r="H360" s="112"/>
      <c r="I360" s="136"/>
      <c r="J360" s="127"/>
    </row>
    <row r="361" spans="1:10" ht="15" customHeight="1">
      <c r="A361" s="97"/>
      <c r="B361" s="46"/>
      <c r="C361" s="46"/>
      <c r="D361" s="46"/>
      <c r="E361" s="46"/>
      <c r="F361" s="46"/>
      <c r="G361" s="46"/>
      <c r="H361" s="112"/>
      <c r="I361" s="136"/>
      <c r="J361" s="127"/>
    </row>
    <row r="362" spans="1:10" ht="15" customHeight="1">
      <c r="A362" s="62"/>
      <c r="B362" s="174"/>
      <c r="C362" s="175"/>
      <c r="D362" s="176"/>
      <c r="E362" s="100"/>
      <c r="F362" s="177"/>
      <c r="G362" s="175"/>
      <c r="H362" s="118"/>
      <c r="I362" s="118"/>
      <c r="J362" s="127"/>
    </row>
    <row r="363" spans="1:10" ht="15" customHeight="1">
      <c r="A363" s="62" t="s">
        <v>3</v>
      </c>
      <c r="B363" s="44" t="s">
        <v>202</v>
      </c>
      <c r="C363" s="44" t="s">
        <v>203</v>
      </c>
      <c r="D363" s="44" t="s">
        <v>204</v>
      </c>
      <c r="E363" s="102" t="s">
        <v>205</v>
      </c>
      <c r="F363" s="44" t="s">
        <v>206</v>
      </c>
      <c r="G363" s="44" t="s">
        <v>207</v>
      </c>
      <c r="H363" s="119">
        <v>2010</v>
      </c>
      <c r="I363" s="119">
        <v>2009</v>
      </c>
      <c r="J363" s="127"/>
    </row>
    <row r="364" spans="1:10" ht="15" customHeight="1">
      <c r="A364" s="64" t="s">
        <v>190</v>
      </c>
      <c r="B364" s="46"/>
      <c r="C364" s="46"/>
      <c r="D364" s="46"/>
      <c r="E364" s="46"/>
      <c r="F364" s="46"/>
      <c r="G364" s="46"/>
      <c r="H364" s="112"/>
      <c r="I364" s="136"/>
      <c r="J364" s="127"/>
    </row>
    <row r="365" spans="1:10" ht="15" customHeight="1">
      <c r="A365" s="92" t="s">
        <v>138</v>
      </c>
      <c r="B365" s="46">
        <v>7500</v>
      </c>
      <c r="C365" s="46">
        <f>C366+C367+C368</f>
        <v>50000</v>
      </c>
      <c r="D365" s="46">
        <f>D366+D367+D368</f>
        <v>23500</v>
      </c>
      <c r="E365" s="46">
        <v>48000</v>
      </c>
      <c r="F365" s="46">
        <v>89495</v>
      </c>
      <c r="G365" s="46">
        <f>G366+G367+G368</f>
        <v>49500</v>
      </c>
      <c r="H365" s="112">
        <f>SUM(B365:G365)</f>
        <v>267995</v>
      </c>
      <c r="I365" s="136">
        <v>625697</v>
      </c>
      <c r="J365" s="142">
        <f aca="true" t="shared" si="10" ref="J365:J370">(H365-I365)/I365</f>
        <v>-0.5716856561562546</v>
      </c>
    </row>
    <row r="366" spans="1:10" ht="15" customHeight="1">
      <c r="A366" s="62" t="s">
        <v>161</v>
      </c>
      <c r="B366" s="46"/>
      <c r="C366" s="46"/>
      <c r="D366" s="46"/>
      <c r="E366" s="46"/>
      <c r="F366" s="46"/>
      <c r="G366" s="46"/>
      <c r="H366" s="112">
        <f>SUM(B366:G366)</f>
        <v>0</v>
      </c>
      <c r="I366" s="136">
        <v>149500</v>
      </c>
      <c r="J366" s="142">
        <f t="shared" si="10"/>
        <v>-1</v>
      </c>
    </row>
    <row r="367" spans="1:10" ht="15" customHeight="1">
      <c r="A367" s="62" t="s">
        <v>211</v>
      </c>
      <c r="B367" s="46"/>
      <c r="C367" s="46">
        <v>15000</v>
      </c>
      <c r="D367" s="46"/>
      <c r="E367" s="46"/>
      <c r="F367" s="46">
        <v>89495</v>
      </c>
      <c r="G367" s="46"/>
      <c r="H367" s="112">
        <f>SUM(B367:G367)</f>
        <v>104495</v>
      </c>
      <c r="I367" s="136">
        <v>232902</v>
      </c>
      <c r="J367" s="142">
        <f t="shared" si="10"/>
        <v>-0.5513348962224455</v>
      </c>
    </row>
    <row r="368" spans="1:10" ht="15" customHeight="1">
      <c r="A368" s="63" t="s">
        <v>151</v>
      </c>
      <c r="B368" s="46">
        <v>7500</v>
      </c>
      <c r="C368" s="46">
        <v>35000</v>
      </c>
      <c r="D368" s="46">
        <v>23500</v>
      </c>
      <c r="E368" s="46">
        <v>48000</v>
      </c>
      <c r="F368" s="46"/>
      <c r="G368" s="46">
        <v>49500</v>
      </c>
      <c r="H368" s="112">
        <f>SUM(B368:G368)</f>
        <v>163500</v>
      </c>
      <c r="I368" s="136">
        <v>243295</v>
      </c>
      <c r="J368" s="142">
        <f t="shared" si="10"/>
        <v>-0.3279763250375059</v>
      </c>
    </row>
    <row r="369" spans="1:10" ht="15" customHeight="1">
      <c r="A369" s="62" t="s">
        <v>169</v>
      </c>
      <c r="B369" s="51">
        <v>2</v>
      </c>
      <c r="C369" s="51">
        <v>14</v>
      </c>
      <c r="D369" s="46">
        <v>16.66</v>
      </c>
      <c r="E369" s="51">
        <v>4.2</v>
      </c>
      <c r="F369" s="51">
        <v>8</v>
      </c>
      <c r="G369" s="51">
        <v>7.5</v>
      </c>
      <c r="H369" s="112">
        <f>SUM(B369:G369)</f>
        <v>52.36</v>
      </c>
      <c r="I369" s="136">
        <v>54</v>
      </c>
      <c r="J369" s="142">
        <f t="shared" si="10"/>
        <v>-0.03037037037037038</v>
      </c>
    </row>
    <row r="370" spans="1:10" ht="15" customHeight="1">
      <c r="A370" s="62" t="s">
        <v>133</v>
      </c>
      <c r="B370" s="46">
        <f>B368/B369</f>
        <v>3750</v>
      </c>
      <c r="C370" s="46">
        <f>C368/C369</f>
        <v>2500</v>
      </c>
      <c r="D370" s="46">
        <f>D368/D369</f>
        <v>1410.564225690276</v>
      </c>
      <c r="E370" s="46">
        <f>E368/E369</f>
        <v>11428.571428571428</v>
      </c>
      <c r="F370" s="46">
        <f>F367/F369</f>
        <v>11186.875</v>
      </c>
      <c r="G370" s="46">
        <f>G368/G369</f>
        <v>6600</v>
      </c>
      <c r="H370" s="112"/>
      <c r="I370" s="136">
        <v>11535</v>
      </c>
      <c r="J370" s="142">
        <f t="shared" si="10"/>
        <v>-1</v>
      </c>
    </row>
    <row r="371" spans="1:10" ht="15" customHeight="1">
      <c r="A371" s="97"/>
      <c r="B371" s="46"/>
      <c r="C371" s="46"/>
      <c r="D371" s="46"/>
      <c r="E371" s="46"/>
      <c r="F371" s="46"/>
      <c r="G371" s="46"/>
      <c r="H371" s="112"/>
      <c r="I371" s="136"/>
      <c r="J371" s="127"/>
    </row>
    <row r="372" spans="1:10" ht="15" customHeight="1">
      <c r="A372" s="43" t="s">
        <v>31</v>
      </c>
      <c r="B372" s="46"/>
      <c r="C372" s="46"/>
      <c r="D372" s="46"/>
      <c r="E372" s="46"/>
      <c r="F372" s="46"/>
      <c r="G372" s="46"/>
      <c r="H372" s="112"/>
      <c r="I372" s="136"/>
      <c r="J372" s="127"/>
    </row>
    <row r="373" spans="1:10" ht="15" customHeight="1">
      <c r="A373" s="62" t="s">
        <v>132</v>
      </c>
      <c r="B373" s="46">
        <v>495200</v>
      </c>
      <c r="C373" s="46">
        <v>120000</v>
      </c>
      <c r="D373" s="46">
        <v>339400</v>
      </c>
      <c r="E373" s="46">
        <v>1028656</v>
      </c>
      <c r="F373" s="46"/>
      <c r="G373" s="46">
        <v>80400</v>
      </c>
      <c r="H373" s="112">
        <f>SUM(B373:G373)</f>
        <v>2063656</v>
      </c>
      <c r="I373" s="136">
        <v>1854888</v>
      </c>
      <c r="J373" s="142">
        <f>(H373-I373)/I373</f>
        <v>0.11255019170968814</v>
      </c>
    </row>
    <row r="374" spans="1:10" ht="15" customHeight="1">
      <c r="A374" s="62" t="s">
        <v>169</v>
      </c>
      <c r="B374" s="46">
        <v>42</v>
      </c>
      <c r="C374" s="46">
        <v>12</v>
      </c>
      <c r="D374" s="51">
        <v>16.8</v>
      </c>
      <c r="E374" s="46">
        <v>48</v>
      </c>
      <c r="F374" s="46"/>
      <c r="G374" s="46">
        <v>16</v>
      </c>
      <c r="H374" s="112">
        <f>SUM(B374:G374)</f>
        <v>134.8</v>
      </c>
      <c r="I374" s="136">
        <v>96</v>
      </c>
      <c r="J374" s="142">
        <f>(H374-I374)/I374</f>
        <v>0.4041666666666668</v>
      </c>
    </row>
    <row r="375" spans="1:10" ht="15" customHeight="1">
      <c r="A375" s="62" t="s">
        <v>133</v>
      </c>
      <c r="B375" s="46">
        <f>B373/B374</f>
        <v>11790.47619047619</v>
      </c>
      <c r="C375" s="46">
        <f>C373/C374</f>
        <v>10000</v>
      </c>
      <c r="D375" s="46">
        <f>D373/D374</f>
        <v>20202.38095238095</v>
      </c>
      <c r="E375" s="46">
        <f>E373/E374</f>
        <v>21430.333333333332</v>
      </c>
      <c r="F375" s="46"/>
      <c r="G375" s="46">
        <f>G373/G374</f>
        <v>5025</v>
      </c>
      <c r="H375" s="112">
        <f>H373/H374</f>
        <v>15309.020771513351</v>
      </c>
      <c r="I375" s="136">
        <f>I373/I374</f>
        <v>19321.75</v>
      </c>
      <c r="J375" s="142">
        <f>(H375-I375)/I375</f>
        <v>-0.20767938869339728</v>
      </c>
    </row>
    <row r="376" spans="1:10" ht="15" customHeight="1">
      <c r="A376" s="97"/>
      <c r="B376" s="46"/>
      <c r="C376" s="46"/>
      <c r="D376" s="46"/>
      <c r="E376" s="46"/>
      <c r="F376" s="46"/>
      <c r="G376" s="46"/>
      <c r="H376" s="112"/>
      <c r="I376" s="136"/>
      <c r="J376" s="127"/>
    </row>
    <row r="377" spans="1:10" ht="15" customHeight="1">
      <c r="A377" s="88" t="s">
        <v>159</v>
      </c>
      <c r="B377" s="46"/>
      <c r="C377" s="46"/>
      <c r="D377" s="46"/>
      <c r="E377" s="46"/>
      <c r="F377" s="46"/>
      <c r="G377" s="46"/>
      <c r="H377" s="112"/>
      <c r="I377" s="136"/>
      <c r="J377" s="127"/>
    </row>
    <row r="378" spans="1:10" ht="15" customHeight="1">
      <c r="A378" s="62" t="s">
        <v>132</v>
      </c>
      <c r="B378" s="46">
        <v>240000</v>
      </c>
      <c r="C378" s="46">
        <v>126000</v>
      </c>
      <c r="D378" s="46">
        <v>146500</v>
      </c>
      <c r="E378" s="46">
        <v>901085</v>
      </c>
      <c r="F378" s="46"/>
      <c r="G378" s="46">
        <v>125200</v>
      </c>
      <c r="H378" s="112">
        <f>SUM(B378:G378)</f>
        <v>1538785</v>
      </c>
      <c r="I378" s="136">
        <v>1185429</v>
      </c>
      <c r="J378" s="142">
        <f>(H378-I378)/I378</f>
        <v>0.2980828037782102</v>
      </c>
    </row>
    <row r="379" spans="1:10" ht="15" customHeight="1">
      <c r="A379" s="62" t="s">
        <v>169</v>
      </c>
      <c r="B379" s="51">
        <v>30</v>
      </c>
      <c r="C379" s="46">
        <v>9</v>
      </c>
      <c r="D379" s="70">
        <v>16.35</v>
      </c>
      <c r="E379" s="46">
        <v>54</v>
      </c>
      <c r="F379" s="70"/>
      <c r="G379" s="51">
        <v>20.5</v>
      </c>
      <c r="H379" s="112">
        <f>SUM(B379:G379)</f>
        <v>129.85</v>
      </c>
      <c r="I379" s="136">
        <v>94</v>
      </c>
      <c r="J379" s="142">
        <f>(H379-I379)/I379</f>
        <v>0.3813829787234042</v>
      </c>
    </row>
    <row r="380" spans="1:10" ht="15" customHeight="1">
      <c r="A380" s="62" t="s">
        <v>133</v>
      </c>
      <c r="B380" s="46">
        <f>B378/B379</f>
        <v>8000</v>
      </c>
      <c r="C380" s="46">
        <f>C378/C379</f>
        <v>14000</v>
      </c>
      <c r="D380" s="46">
        <f>D378/D379</f>
        <v>8960.244648318043</v>
      </c>
      <c r="E380" s="46">
        <f>E378/E379</f>
        <v>16686.75925925926</v>
      </c>
      <c r="F380" s="46"/>
      <c r="G380" s="46">
        <f>G378/G379</f>
        <v>6107.317073170731</v>
      </c>
      <c r="H380" s="112">
        <f>H378/H379</f>
        <v>11850.481324605315</v>
      </c>
      <c r="I380" s="136">
        <v>12594</v>
      </c>
      <c r="J380" s="142">
        <f>(H380-I380)/I380</f>
        <v>-0.059037531792495275</v>
      </c>
    </row>
    <row r="381" spans="1:10" ht="15" customHeight="1">
      <c r="A381" s="98"/>
      <c r="B381" s="46"/>
      <c r="C381" s="46"/>
      <c r="D381" s="46"/>
      <c r="E381" s="46"/>
      <c r="F381" s="46"/>
      <c r="G381" s="46"/>
      <c r="H381" s="112"/>
      <c r="I381" s="136"/>
      <c r="J381" s="127"/>
    </row>
    <row r="382" spans="1:10" ht="15" customHeight="1">
      <c r="A382" s="80" t="s">
        <v>34</v>
      </c>
      <c r="B382" s="46"/>
      <c r="C382" s="46"/>
      <c r="D382" s="46"/>
      <c r="E382" s="46"/>
      <c r="F382" s="46"/>
      <c r="G382" s="46"/>
      <c r="H382" s="112"/>
      <c r="I382" s="136"/>
      <c r="J382" s="127"/>
    </row>
    <row r="383" spans="1:10" ht="15" customHeight="1">
      <c r="A383" s="62" t="s">
        <v>132</v>
      </c>
      <c r="B383" s="46"/>
      <c r="C383" s="46">
        <v>91000</v>
      </c>
      <c r="D383" s="46"/>
      <c r="E383" s="46">
        <v>583600</v>
      </c>
      <c r="F383" s="46"/>
      <c r="G383" s="46">
        <v>16000</v>
      </c>
      <c r="H383" s="112">
        <f>SUM(B383:G383)</f>
        <v>690600</v>
      </c>
      <c r="I383" s="136">
        <v>709100</v>
      </c>
      <c r="J383" s="142">
        <f>(H383-I383)/I383</f>
        <v>-0.026089409110139614</v>
      </c>
    </row>
    <row r="384" spans="1:10" ht="15" customHeight="1">
      <c r="A384" s="62" t="s">
        <v>169</v>
      </c>
      <c r="B384" s="46"/>
      <c r="C384" s="46">
        <v>7</v>
      </c>
      <c r="D384" s="46"/>
      <c r="E384" s="46">
        <v>67</v>
      </c>
      <c r="F384" s="46"/>
      <c r="G384" s="46">
        <v>2</v>
      </c>
      <c r="H384" s="112">
        <f>SUM(B384:G384)</f>
        <v>76</v>
      </c>
      <c r="I384" s="136">
        <v>80</v>
      </c>
      <c r="J384" s="142">
        <f>(H384-I384)/I384</f>
        <v>-0.05</v>
      </c>
    </row>
    <row r="385" spans="1:10" ht="15" customHeight="1">
      <c r="A385" s="62" t="s">
        <v>133</v>
      </c>
      <c r="B385" s="46"/>
      <c r="C385" s="46">
        <f>C383/C384</f>
        <v>13000</v>
      </c>
      <c r="D385" s="46"/>
      <c r="E385" s="46">
        <f>E383/E384</f>
        <v>8710.44776119403</v>
      </c>
      <c r="F385" s="46"/>
      <c r="G385" s="46">
        <f>G383/G384</f>
        <v>8000</v>
      </c>
      <c r="H385" s="112">
        <f>H383/H384</f>
        <v>9086.842105263158</v>
      </c>
      <c r="I385" s="136">
        <v>8864</v>
      </c>
      <c r="J385" s="142">
        <f>(H385-I385)/I385</f>
        <v>0.02514012920387617</v>
      </c>
    </row>
    <row r="386" spans="1:10" s="26" customFormat="1" ht="15" customHeight="1">
      <c r="A386" s="54"/>
      <c r="B386" s="53"/>
      <c r="C386" s="53"/>
      <c r="D386" s="53"/>
      <c r="E386" s="44"/>
      <c r="F386" s="44"/>
      <c r="G386" s="44"/>
      <c r="H386" s="115"/>
      <c r="I386" s="141"/>
      <c r="J386" s="130"/>
    </row>
    <row r="387" spans="1:10" ht="15" customHeight="1">
      <c r="A387" s="91" t="s">
        <v>27</v>
      </c>
      <c r="B387" s="48"/>
      <c r="C387" s="55"/>
      <c r="D387" s="55"/>
      <c r="E387" s="56"/>
      <c r="F387" s="56"/>
      <c r="G387" s="56"/>
      <c r="H387" s="122"/>
      <c r="I387" s="136"/>
      <c r="J387" s="127"/>
    </row>
    <row r="388" spans="1:10" ht="15" customHeight="1">
      <c r="A388" s="62" t="s">
        <v>132</v>
      </c>
      <c r="B388" s="50">
        <v>527000</v>
      </c>
      <c r="C388" s="50">
        <v>360000</v>
      </c>
      <c r="D388" s="50">
        <v>133600</v>
      </c>
      <c r="E388" s="50">
        <v>2594799</v>
      </c>
      <c r="F388" s="50"/>
      <c r="G388" s="50">
        <v>110100</v>
      </c>
      <c r="H388" s="112">
        <f>SUM(B388:G388)</f>
        <v>3725499</v>
      </c>
      <c r="I388" s="136">
        <v>3355500</v>
      </c>
      <c r="J388" s="142">
        <f>(H388-I388)/I388</f>
        <v>0.11026642825212338</v>
      </c>
    </row>
    <row r="389" spans="1:10" ht="15" customHeight="1">
      <c r="A389" s="62" t="s">
        <v>169</v>
      </c>
      <c r="B389" s="82">
        <v>34.5</v>
      </c>
      <c r="C389" s="57">
        <v>16</v>
      </c>
      <c r="D389" s="58">
        <v>6.8</v>
      </c>
      <c r="E389" s="57">
        <v>87</v>
      </c>
      <c r="F389" s="59"/>
      <c r="G389" s="57">
        <v>23</v>
      </c>
      <c r="H389" s="112">
        <f>SUM(B389:G389)</f>
        <v>167.3</v>
      </c>
      <c r="I389" s="136">
        <v>153</v>
      </c>
      <c r="J389" s="142">
        <f>(H389-I389)/I389</f>
        <v>0.09346405228758177</v>
      </c>
    </row>
    <row r="390" spans="1:10" ht="15" customHeight="1">
      <c r="A390" s="62" t="s">
        <v>133</v>
      </c>
      <c r="B390" s="57">
        <f>B388/B389</f>
        <v>15275.36231884058</v>
      </c>
      <c r="C390" s="57">
        <f>C388/C389</f>
        <v>22500</v>
      </c>
      <c r="D390" s="57">
        <f>D388/D389</f>
        <v>19647.058823529413</v>
      </c>
      <c r="E390" s="57">
        <f>E388/E389</f>
        <v>29825.275862068964</v>
      </c>
      <c r="F390" s="57"/>
      <c r="G390" s="57">
        <f>G388/G389</f>
        <v>4786.95652173913</v>
      </c>
      <c r="H390" s="121">
        <f>H388/H389</f>
        <v>22268.37417812313</v>
      </c>
      <c r="I390" s="136">
        <v>22003</v>
      </c>
      <c r="J390" s="142">
        <f>(H390-I390)/I390</f>
        <v>0.01206081798496247</v>
      </c>
    </row>
    <row r="391" spans="1:10" ht="15" customHeight="1">
      <c r="A391" s="62"/>
      <c r="B391" s="57"/>
      <c r="C391" s="57"/>
      <c r="D391" s="57"/>
      <c r="E391" s="57"/>
      <c r="F391" s="57"/>
      <c r="G391" s="57"/>
      <c r="H391" s="121"/>
      <c r="I391" s="136"/>
      <c r="J391" s="127"/>
    </row>
    <row r="392" spans="1:10" ht="15" customHeight="1">
      <c r="A392" s="66" t="s">
        <v>117</v>
      </c>
      <c r="B392" s="57"/>
      <c r="C392" s="57"/>
      <c r="D392" s="57"/>
      <c r="E392" s="57"/>
      <c r="F392" s="57"/>
      <c r="G392" s="57"/>
      <c r="H392" s="121"/>
      <c r="I392" s="136"/>
      <c r="J392" s="127"/>
    </row>
    <row r="393" spans="1:10" ht="15" customHeight="1">
      <c r="A393" s="62" t="s">
        <v>132</v>
      </c>
      <c r="B393" s="57"/>
      <c r="C393" s="57">
        <v>290000</v>
      </c>
      <c r="D393" s="57">
        <v>91625</v>
      </c>
      <c r="E393" s="57">
        <v>262530</v>
      </c>
      <c r="F393" s="57"/>
      <c r="G393" s="57">
        <v>3000</v>
      </c>
      <c r="H393" s="112">
        <f>SUM(B393:G393)</f>
        <v>647155</v>
      </c>
      <c r="I393" s="136">
        <v>523834</v>
      </c>
      <c r="J393" s="142">
        <f>(H393-I393)/I393</f>
        <v>0.23541999946547953</v>
      </c>
    </row>
    <row r="394" spans="1:10" ht="15" customHeight="1">
      <c r="A394" s="62" t="s">
        <v>169</v>
      </c>
      <c r="B394" s="57"/>
      <c r="C394" s="57">
        <v>7</v>
      </c>
      <c r="D394" s="59">
        <v>7.825</v>
      </c>
      <c r="E394" s="58">
        <v>14</v>
      </c>
      <c r="F394" s="57"/>
      <c r="G394" s="58">
        <v>0.5</v>
      </c>
      <c r="H394" s="112">
        <f>SUM(B394:G394)</f>
        <v>29.325</v>
      </c>
      <c r="I394" s="136">
        <v>19</v>
      </c>
      <c r="J394" s="142">
        <f>(H394-I394)/I394</f>
        <v>0.5434210526315789</v>
      </c>
    </row>
    <row r="395" spans="1:10" ht="15" customHeight="1">
      <c r="A395" s="62" t="s">
        <v>133</v>
      </c>
      <c r="B395" s="57"/>
      <c r="C395" s="57">
        <f>C393/C394</f>
        <v>41428.57142857143</v>
      </c>
      <c r="D395" s="57">
        <f>D393/D394</f>
        <v>11709.265175718849</v>
      </c>
      <c r="E395" s="57">
        <f>E393/E394</f>
        <v>18752.14285714286</v>
      </c>
      <c r="F395" s="57"/>
      <c r="G395" s="57">
        <f>G393/G394</f>
        <v>6000</v>
      </c>
      <c r="H395" s="121">
        <f>H393/H394</f>
        <v>22068.371696504688</v>
      </c>
      <c r="I395" s="136">
        <v>27212</v>
      </c>
      <c r="J395" s="142">
        <f>(H395-I395)/I395</f>
        <v>-0.18902059030925003</v>
      </c>
    </row>
    <row r="396" spans="1:10" ht="15" customHeight="1">
      <c r="A396" s="62"/>
      <c r="B396" s="57"/>
      <c r="C396" s="57"/>
      <c r="D396" s="57"/>
      <c r="E396" s="57"/>
      <c r="F396" s="57"/>
      <c r="G396" s="57"/>
      <c r="H396" s="121"/>
      <c r="I396" s="136"/>
      <c r="J396" s="127"/>
    </row>
    <row r="397" spans="1:10" ht="15" customHeight="1">
      <c r="A397" s="43" t="s">
        <v>28</v>
      </c>
      <c r="B397" s="56"/>
      <c r="C397" s="56"/>
      <c r="D397" s="56"/>
      <c r="E397" s="56"/>
      <c r="F397" s="56"/>
      <c r="G397" s="56"/>
      <c r="H397" s="123"/>
      <c r="I397" s="136"/>
      <c r="J397" s="127"/>
    </row>
    <row r="398" spans="1:10" ht="15" customHeight="1">
      <c r="A398" s="62" t="s">
        <v>132</v>
      </c>
      <c r="B398" s="50">
        <v>108800</v>
      </c>
      <c r="C398" s="50">
        <v>40000</v>
      </c>
      <c r="D398" s="50">
        <v>38786</v>
      </c>
      <c r="E398" s="50">
        <v>113825</v>
      </c>
      <c r="F398" s="50"/>
      <c r="G398" s="84">
        <v>90420</v>
      </c>
      <c r="H398" s="112">
        <f>SUM(B398:G398)</f>
        <v>391831</v>
      </c>
      <c r="I398" s="136">
        <v>431870</v>
      </c>
      <c r="J398" s="142">
        <f>(H398-I398)/I398</f>
        <v>-0.09271076944450876</v>
      </c>
    </row>
    <row r="399" spans="1:10" ht="15" customHeight="1">
      <c r="A399" s="62" t="s">
        <v>169</v>
      </c>
      <c r="B399" s="77">
        <v>20.5</v>
      </c>
      <c r="C399" s="59">
        <v>4</v>
      </c>
      <c r="D399" s="59">
        <v>5</v>
      </c>
      <c r="E399" s="58">
        <v>13</v>
      </c>
      <c r="F399" s="58"/>
      <c r="G399" s="109">
        <v>15</v>
      </c>
      <c r="H399" s="112">
        <f>SUM(B399:G399)</f>
        <v>57.5</v>
      </c>
      <c r="I399" s="136">
        <v>60</v>
      </c>
      <c r="J399" s="142">
        <f>(H399-I399)/I399</f>
        <v>-0.041666666666666664</v>
      </c>
    </row>
    <row r="400" spans="1:10" ht="15" customHeight="1">
      <c r="A400" s="62" t="s">
        <v>133</v>
      </c>
      <c r="B400" s="57">
        <f>B398/B399</f>
        <v>5307.317073170731</v>
      </c>
      <c r="C400" s="57">
        <f>C398/C399</f>
        <v>10000</v>
      </c>
      <c r="D400" s="57">
        <f>D398/D399</f>
        <v>7757.2</v>
      </c>
      <c r="E400" s="57">
        <f>E398/E399</f>
        <v>8755.76923076923</v>
      </c>
      <c r="F400" s="57"/>
      <c r="G400" s="84">
        <f>G398/G399</f>
        <v>6028</v>
      </c>
      <c r="H400" s="121">
        <f>H398/H399</f>
        <v>6814.452173913043</v>
      </c>
      <c r="I400" s="136">
        <v>7198</v>
      </c>
      <c r="J400" s="142">
        <f>(H400-I400)/I400</f>
        <v>-0.05328533288232242</v>
      </c>
    </row>
    <row r="401" spans="9:10" ht="15" customHeight="1">
      <c r="I401" s="136"/>
      <c r="J401" s="127"/>
    </row>
    <row r="402" spans="1:10" ht="15" customHeight="1">
      <c r="A402" s="92" t="s">
        <v>29</v>
      </c>
      <c r="B402" s="56"/>
      <c r="C402" s="56"/>
      <c r="D402" s="56"/>
      <c r="E402" s="56"/>
      <c r="F402" s="56"/>
      <c r="G402" s="48"/>
      <c r="H402" s="123"/>
      <c r="I402" s="136"/>
      <c r="J402" s="127"/>
    </row>
    <row r="403" spans="1:10" ht="15" customHeight="1">
      <c r="A403" s="62" t="s">
        <v>132</v>
      </c>
      <c r="B403" s="93"/>
      <c r="C403" s="50">
        <v>21000</v>
      </c>
      <c r="D403" s="50"/>
      <c r="E403" s="50">
        <v>48216</v>
      </c>
      <c r="F403" s="50"/>
      <c r="G403" s="50">
        <v>15158</v>
      </c>
      <c r="H403" s="112">
        <f>SUM(B403:G403)</f>
        <v>84374</v>
      </c>
      <c r="I403" s="136">
        <v>64343</v>
      </c>
      <c r="J403" s="142">
        <f>(H403-I403)/I403</f>
        <v>0.3113159162612872</v>
      </c>
    </row>
    <row r="404" spans="1:10" ht="15" customHeight="1">
      <c r="A404" s="62" t="s">
        <v>169</v>
      </c>
      <c r="B404" s="69"/>
      <c r="C404" s="57">
        <v>3</v>
      </c>
      <c r="D404" s="57"/>
      <c r="E404" s="59">
        <v>9</v>
      </c>
      <c r="F404" s="58"/>
      <c r="G404" s="72">
        <v>12</v>
      </c>
      <c r="H404" s="112">
        <f>SUM(B404:G404)</f>
        <v>24</v>
      </c>
      <c r="I404" s="136">
        <v>25</v>
      </c>
      <c r="J404" s="142">
        <f>(H404-I404)/I404</f>
        <v>-0.04</v>
      </c>
    </row>
    <row r="405" spans="1:10" ht="15" customHeight="1">
      <c r="A405" s="62" t="s">
        <v>133</v>
      </c>
      <c r="B405" s="69"/>
      <c r="C405" s="57">
        <f>C403/C404</f>
        <v>7000</v>
      </c>
      <c r="D405" s="57"/>
      <c r="E405" s="57">
        <f>E403/E404</f>
        <v>5357.333333333333</v>
      </c>
      <c r="F405" s="57"/>
      <c r="G405" s="57">
        <f>G403/G404</f>
        <v>1263.1666666666667</v>
      </c>
      <c r="H405" s="121">
        <f>H403/H404</f>
        <v>3515.5833333333335</v>
      </c>
      <c r="I405" s="136">
        <v>2626</v>
      </c>
      <c r="J405" s="142">
        <f>(H405-I405)/I405</f>
        <v>0.33875983752221384</v>
      </c>
    </row>
    <row r="406" spans="1:10" ht="15" customHeight="1">
      <c r="A406" s="62"/>
      <c r="B406" s="57"/>
      <c r="C406" s="57"/>
      <c r="D406" s="57"/>
      <c r="E406" s="57"/>
      <c r="F406" s="57"/>
      <c r="G406" s="57"/>
      <c r="H406" s="121"/>
      <c r="I406" s="136"/>
      <c r="J406" s="127"/>
    </row>
    <row r="407" spans="1:10" ht="15" customHeight="1">
      <c r="A407" s="66" t="s">
        <v>108</v>
      </c>
      <c r="B407" s="57"/>
      <c r="C407" s="57"/>
      <c r="D407" s="57"/>
      <c r="E407" s="57"/>
      <c r="F407" s="57"/>
      <c r="G407" s="57"/>
      <c r="H407" s="121"/>
      <c r="I407" s="136"/>
      <c r="J407" s="127"/>
    </row>
    <row r="408" spans="1:10" ht="15" customHeight="1">
      <c r="A408" s="62" t="s">
        <v>132</v>
      </c>
      <c r="B408" s="57"/>
      <c r="C408" s="57">
        <v>2000</v>
      </c>
      <c r="D408" s="57"/>
      <c r="E408" s="57">
        <v>100300</v>
      </c>
      <c r="F408" s="57"/>
      <c r="G408" s="57">
        <v>2250</v>
      </c>
      <c r="H408" s="112">
        <f>SUM(B408:G408)</f>
        <v>104550</v>
      </c>
      <c r="I408" s="136">
        <v>58000</v>
      </c>
      <c r="J408" s="142">
        <f>(H408-I408)/I408</f>
        <v>0.8025862068965517</v>
      </c>
    </row>
    <row r="409" spans="1:10" ht="15" customHeight="1">
      <c r="A409" s="62" t="s">
        <v>169</v>
      </c>
      <c r="B409" s="57"/>
      <c r="C409" s="58">
        <v>0.2</v>
      </c>
      <c r="D409" s="57"/>
      <c r="E409" s="57">
        <v>9</v>
      </c>
      <c r="F409" s="57"/>
      <c r="G409" s="58">
        <v>0.5</v>
      </c>
      <c r="H409" s="112">
        <f>SUM(B409:G409)</f>
        <v>9.7</v>
      </c>
      <c r="I409" s="136">
        <v>6</v>
      </c>
      <c r="J409" s="142">
        <f>(H409-I409)/I409</f>
        <v>0.6166666666666666</v>
      </c>
    </row>
    <row r="410" spans="1:10" ht="15" customHeight="1">
      <c r="A410" s="62" t="s">
        <v>133</v>
      </c>
      <c r="B410" s="57"/>
      <c r="C410" s="57">
        <f>C408/C409</f>
        <v>10000</v>
      </c>
      <c r="D410" s="57"/>
      <c r="E410" s="57">
        <f>E408/E409</f>
        <v>11144.444444444445</v>
      </c>
      <c r="F410" s="57"/>
      <c r="G410" s="57">
        <f>G408/G409</f>
        <v>4500</v>
      </c>
      <c r="H410" s="121">
        <f>H408/H409</f>
        <v>10778.350515463919</v>
      </c>
      <c r="I410" s="136">
        <v>10357</v>
      </c>
      <c r="J410" s="142">
        <f>(H410-I410)/I410</f>
        <v>0.0406826798748594</v>
      </c>
    </row>
    <row r="411" spans="1:10" ht="15" customHeight="1">
      <c r="A411" s="62"/>
      <c r="B411" s="57"/>
      <c r="C411" s="57"/>
      <c r="D411" s="57"/>
      <c r="E411" s="57"/>
      <c r="F411" s="57"/>
      <c r="G411" s="57"/>
      <c r="H411" s="121"/>
      <c r="I411" s="136"/>
      <c r="J411" s="127"/>
    </row>
    <row r="412" spans="1:10" ht="15" customHeight="1">
      <c r="A412" s="68" t="s">
        <v>107</v>
      </c>
      <c r="B412" s="57"/>
      <c r="C412" s="57"/>
      <c r="D412" s="57"/>
      <c r="E412" s="57"/>
      <c r="F412" s="57"/>
      <c r="G412" s="57"/>
      <c r="H412" s="121"/>
      <c r="I412" s="136"/>
      <c r="J412" s="127"/>
    </row>
    <row r="413" spans="1:10" ht="15" customHeight="1">
      <c r="A413" s="62" t="s">
        <v>132</v>
      </c>
      <c r="B413" s="57"/>
      <c r="C413" s="57">
        <v>2000</v>
      </c>
      <c r="D413" s="57"/>
      <c r="E413" s="57">
        <v>64484</v>
      </c>
      <c r="F413" s="57"/>
      <c r="G413" s="57"/>
      <c r="H413" s="112">
        <f>SUM(B413:G413)</f>
        <v>66484</v>
      </c>
      <c r="I413" s="136">
        <v>35050</v>
      </c>
      <c r="J413" s="142">
        <f>(H413-I413)/I413</f>
        <v>0.896833095577746</v>
      </c>
    </row>
    <row r="414" spans="1:10" ht="15" customHeight="1">
      <c r="A414" s="62" t="s">
        <v>169</v>
      </c>
      <c r="B414" s="57"/>
      <c r="C414" s="58">
        <v>0.2</v>
      </c>
      <c r="D414" s="57"/>
      <c r="E414" s="58">
        <v>6.4</v>
      </c>
      <c r="F414" s="57"/>
      <c r="G414" s="57"/>
      <c r="H414" s="112">
        <f>SUM(B414:G414)</f>
        <v>6.6000000000000005</v>
      </c>
      <c r="I414" s="136">
        <v>3</v>
      </c>
      <c r="J414" s="142">
        <f>(H414-I414)/I414</f>
        <v>1.2000000000000002</v>
      </c>
    </row>
    <row r="415" spans="1:10" ht="15" customHeight="1">
      <c r="A415" s="62" t="s">
        <v>133</v>
      </c>
      <c r="B415" s="57"/>
      <c r="C415" s="57">
        <f>C413/C414</f>
        <v>10000</v>
      </c>
      <c r="D415" s="57"/>
      <c r="E415" s="57">
        <f>E413/E414</f>
        <v>10075.625</v>
      </c>
      <c r="F415" s="57"/>
      <c r="G415" s="57"/>
      <c r="H415" s="121">
        <f>H413/H414</f>
        <v>10073.333333333332</v>
      </c>
      <c r="I415" s="136">
        <v>11306</v>
      </c>
      <c r="J415" s="142">
        <f>(H415-I415)/I415</f>
        <v>-0.10902765493248433</v>
      </c>
    </row>
    <row r="416" spans="1:10" ht="15" customHeight="1">
      <c r="A416" s="62"/>
      <c r="B416" s="57"/>
      <c r="C416" s="57"/>
      <c r="D416" s="57"/>
      <c r="E416" s="57"/>
      <c r="F416" s="57"/>
      <c r="G416" s="57"/>
      <c r="H416" s="121"/>
      <c r="I416" s="136"/>
      <c r="J416" s="127"/>
    </row>
    <row r="417" spans="1:10" ht="15" customHeight="1">
      <c r="A417" s="66" t="s">
        <v>109</v>
      </c>
      <c r="B417" s="57"/>
      <c r="C417" s="57"/>
      <c r="D417" s="57"/>
      <c r="E417" s="57"/>
      <c r="F417" s="57"/>
      <c r="G417" s="57"/>
      <c r="H417" s="121"/>
      <c r="I417" s="136"/>
      <c r="J417" s="127"/>
    </row>
    <row r="418" spans="1:10" ht="15" customHeight="1">
      <c r="A418" s="62" t="s">
        <v>132</v>
      </c>
      <c r="B418" s="57"/>
      <c r="C418" s="57">
        <v>9000</v>
      </c>
      <c r="D418" s="57"/>
      <c r="E418" s="57">
        <v>107000</v>
      </c>
      <c r="F418" s="57"/>
      <c r="G418" s="57"/>
      <c r="H418" s="112">
        <f>SUM(B418:G418)</f>
        <v>116000</v>
      </c>
      <c r="I418" s="136">
        <v>88000</v>
      </c>
      <c r="J418" s="142">
        <f>(H418-I418)/I418</f>
        <v>0.3181818181818182</v>
      </c>
    </row>
    <row r="419" spans="1:10" ht="15" customHeight="1">
      <c r="A419" s="62" t="s">
        <v>169</v>
      </c>
      <c r="B419" s="57"/>
      <c r="C419" s="58">
        <v>0.5</v>
      </c>
      <c r="D419" s="57"/>
      <c r="E419" s="59">
        <v>3.5</v>
      </c>
      <c r="F419" s="57"/>
      <c r="G419" s="57"/>
      <c r="H419" s="112">
        <f>SUM(B419:G419)</f>
        <v>4</v>
      </c>
      <c r="I419" s="136">
        <v>3</v>
      </c>
      <c r="J419" s="142">
        <f>(H419-I419)/I419</f>
        <v>0.3333333333333333</v>
      </c>
    </row>
    <row r="420" spans="1:10" ht="15" customHeight="1">
      <c r="A420" s="62" t="s">
        <v>133</v>
      </c>
      <c r="B420" s="57"/>
      <c r="C420" s="57">
        <f>C418/C419</f>
        <v>18000</v>
      </c>
      <c r="D420" s="57"/>
      <c r="E420" s="57">
        <f>E418/E419</f>
        <v>30571.428571428572</v>
      </c>
      <c r="F420" s="57"/>
      <c r="G420" s="57"/>
      <c r="H420" s="121">
        <f>H418/H419</f>
        <v>29000</v>
      </c>
      <c r="I420" s="136">
        <v>32000</v>
      </c>
      <c r="J420" s="142">
        <f>(H420-I420)/I420</f>
        <v>-0.09375</v>
      </c>
    </row>
    <row r="421" spans="1:10" ht="15" customHeight="1">
      <c r="A421" s="62"/>
      <c r="B421" s="57"/>
      <c r="C421" s="57"/>
      <c r="D421" s="57"/>
      <c r="E421" s="57"/>
      <c r="F421" s="57"/>
      <c r="G421" s="57"/>
      <c r="H421" s="121"/>
      <c r="I421" s="136"/>
      <c r="J421" s="127"/>
    </row>
    <row r="422" spans="1:10" ht="15" customHeight="1">
      <c r="A422" s="66" t="s">
        <v>110</v>
      </c>
      <c r="B422" s="57"/>
      <c r="C422" s="57"/>
      <c r="D422" s="57"/>
      <c r="E422" s="57"/>
      <c r="F422" s="57"/>
      <c r="G422" s="57"/>
      <c r="H422" s="121"/>
      <c r="I422" s="136"/>
      <c r="J422" s="127"/>
    </row>
    <row r="423" spans="1:10" ht="15" customHeight="1">
      <c r="A423" s="62" t="s">
        <v>132</v>
      </c>
      <c r="B423" s="57"/>
      <c r="C423" s="57">
        <v>8000</v>
      </c>
      <c r="D423" s="57"/>
      <c r="E423" s="57">
        <v>160000</v>
      </c>
      <c r="F423" s="57">
        <v>9100</v>
      </c>
      <c r="G423" s="57">
        <v>12000</v>
      </c>
      <c r="H423" s="112">
        <f>SUM(B423:G423)</f>
        <v>189100</v>
      </c>
      <c r="I423" s="136">
        <v>48750</v>
      </c>
      <c r="J423" s="142">
        <f>(H423-I423)/I423</f>
        <v>2.878974358974359</v>
      </c>
    </row>
    <row r="424" spans="1:10" ht="15" customHeight="1">
      <c r="A424" s="62" t="s">
        <v>169</v>
      </c>
      <c r="B424" s="57"/>
      <c r="C424" s="58">
        <v>1</v>
      </c>
      <c r="D424" s="57"/>
      <c r="E424" s="57">
        <v>8</v>
      </c>
      <c r="F424" s="58">
        <v>0.8</v>
      </c>
      <c r="G424" s="58">
        <v>1.5</v>
      </c>
      <c r="H424" s="112">
        <f>SUM(B424:G424)</f>
        <v>11.3</v>
      </c>
      <c r="I424" s="136">
        <v>11</v>
      </c>
      <c r="J424" s="142">
        <f>(H424-I424)/I424</f>
        <v>0.027272727272727337</v>
      </c>
    </row>
    <row r="425" spans="1:10" ht="15" customHeight="1">
      <c r="A425" s="62" t="s">
        <v>133</v>
      </c>
      <c r="B425" s="57"/>
      <c r="C425" s="57">
        <v>8000</v>
      </c>
      <c r="D425" s="57"/>
      <c r="E425" s="57">
        <f>E423/E424</f>
        <v>20000</v>
      </c>
      <c r="F425" s="57">
        <f>F423/F424</f>
        <v>11375</v>
      </c>
      <c r="G425" s="57">
        <f>G423/G424</f>
        <v>8000</v>
      </c>
      <c r="H425" s="121">
        <f>H423/H424</f>
        <v>16734.51327433628</v>
      </c>
      <c r="I425" s="136">
        <v>4432</v>
      </c>
      <c r="J425" s="142">
        <f>(H425-I425)/I425</f>
        <v>2.775837832657103</v>
      </c>
    </row>
    <row r="426" spans="1:10" ht="15" customHeight="1">
      <c r="A426" s="62"/>
      <c r="B426" s="57"/>
      <c r="C426" s="57"/>
      <c r="D426" s="57"/>
      <c r="E426" s="57"/>
      <c r="F426" s="57"/>
      <c r="G426" s="57"/>
      <c r="H426" s="121"/>
      <c r="I426" s="136"/>
      <c r="J426" s="127"/>
    </row>
    <row r="427" spans="1:10" ht="15" customHeight="1">
      <c r="A427" s="43" t="s">
        <v>65</v>
      </c>
      <c r="B427" s="57"/>
      <c r="C427" s="57"/>
      <c r="D427" s="57"/>
      <c r="E427" s="57"/>
      <c r="F427" s="57"/>
      <c r="G427" s="57"/>
      <c r="H427" s="121"/>
      <c r="I427" s="136"/>
      <c r="J427" s="127"/>
    </row>
    <row r="428" spans="1:10" ht="15" customHeight="1">
      <c r="A428" s="62" t="s">
        <v>132</v>
      </c>
      <c r="B428" s="57">
        <v>107000</v>
      </c>
      <c r="C428" s="57">
        <v>8000</v>
      </c>
      <c r="D428" s="57"/>
      <c r="E428" s="57"/>
      <c r="F428" s="57"/>
      <c r="G428" s="57">
        <v>59960</v>
      </c>
      <c r="H428" s="112">
        <f>SUM(B428:G428)</f>
        <v>174960</v>
      </c>
      <c r="I428" s="136">
        <v>102660</v>
      </c>
      <c r="J428" s="142">
        <f>(H428-I428)/I428</f>
        <v>0.7042665108123904</v>
      </c>
    </row>
    <row r="429" spans="1:10" ht="15" customHeight="1">
      <c r="A429" s="62" t="s">
        <v>169</v>
      </c>
      <c r="B429" s="57">
        <v>23</v>
      </c>
      <c r="C429" s="57">
        <v>8</v>
      </c>
      <c r="D429" s="57"/>
      <c r="E429" s="57"/>
      <c r="F429" s="58"/>
      <c r="G429" s="57">
        <v>14</v>
      </c>
      <c r="H429" s="112">
        <f>SUM(B429:G429)</f>
        <v>45</v>
      </c>
      <c r="I429" s="136">
        <v>19</v>
      </c>
      <c r="J429" s="142">
        <f>(H429-I429)/I429</f>
        <v>1.368421052631579</v>
      </c>
    </row>
    <row r="430" spans="1:10" ht="15" customHeight="1">
      <c r="A430" s="62" t="s">
        <v>133</v>
      </c>
      <c r="B430" s="57">
        <f>B428/B429</f>
        <v>4652.173913043478</v>
      </c>
      <c r="C430" s="57">
        <f>C428/C429</f>
        <v>1000</v>
      </c>
      <c r="D430" s="57"/>
      <c r="E430" s="57"/>
      <c r="F430" s="57"/>
      <c r="G430" s="57">
        <f>G428/G429</f>
        <v>4282.857142857143</v>
      </c>
      <c r="H430" s="121">
        <f>H428/H429</f>
        <v>3888</v>
      </c>
      <c r="I430" s="136">
        <v>5549</v>
      </c>
      <c r="J430" s="142">
        <f>(H430-I430)/I430</f>
        <v>-0.299333213191566</v>
      </c>
    </row>
    <row r="431" spans="1:10" ht="15" customHeight="1">
      <c r="A431" s="62"/>
      <c r="B431" s="57"/>
      <c r="C431" s="57"/>
      <c r="D431" s="57"/>
      <c r="E431" s="57"/>
      <c r="F431" s="57"/>
      <c r="G431" s="57"/>
      <c r="H431" s="121"/>
      <c r="I431" s="136"/>
      <c r="J431" s="127"/>
    </row>
    <row r="432" spans="1:10" ht="15" customHeight="1">
      <c r="A432" s="66" t="s">
        <v>118</v>
      </c>
      <c r="B432" s="57"/>
      <c r="C432" s="57"/>
      <c r="D432" s="57"/>
      <c r="E432" s="57"/>
      <c r="F432" s="57"/>
      <c r="G432" s="57"/>
      <c r="H432" s="121"/>
      <c r="I432" s="136"/>
      <c r="J432" s="127"/>
    </row>
    <row r="433" spans="1:10" ht="15" customHeight="1">
      <c r="A433" s="62" t="s">
        <v>132</v>
      </c>
      <c r="B433" s="57"/>
      <c r="C433" s="57">
        <v>2000</v>
      </c>
      <c r="D433" s="57"/>
      <c r="E433" s="57"/>
      <c r="F433" s="57"/>
      <c r="G433" s="57">
        <v>10000</v>
      </c>
      <c r="H433" s="112">
        <f>SUM(B433:G433)</f>
        <v>12000</v>
      </c>
      <c r="I433" s="136">
        <v>4800</v>
      </c>
      <c r="J433" s="142">
        <f>(H433-I433)/I433</f>
        <v>1.5</v>
      </c>
    </row>
    <row r="434" spans="1:10" ht="15" customHeight="1">
      <c r="A434" s="62" t="s">
        <v>169</v>
      </c>
      <c r="B434" s="57"/>
      <c r="C434" s="57">
        <v>2</v>
      </c>
      <c r="D434" s="57"/>
      <c r="E434" s="57"/>
      <c r="F434" s="58"/>
      <c r="G434" s="57">
        <v>2</v>
      </c>
      <c r="H434" s="112">
        <f>SUM(B434:G434)</f>
        <v>4</v>
      </c>
      <c r="I434" s="136">
        <v>5</v>
      </c>
      <c r="J434" s="142">
        <f>(H434-I434)/I434</f>
        <v>-0.2</v>
      </c>
    </row>
    <row r="435" spans="1:10" ht="15" customHeight="1">
      <c r="A435" s="62" t="s">
        <v>133</v>
      </c>
      <c r="B435" s="57"/>
      <c r="C435" s="57">
        <f>C433/C434</f>
        <v>1000</v>
      </c>
      <c r="D435" s="57"/>
      <c r="E435" s="57"/>
      <c r="F435" s="57"/>
      <c r="G435" s="57">
        <f>G433/G434</f>
        <v>5000</v>
      </c>
      <c r="H435" s="121">
        <f>H433/H434</f>
        <v>3000</v>
      </c>
      <c r="I435" s="136">
        <v>1067</v>
      </c>
      <c r="J435" s="142">
        <f>(H435-I435)/I435</f>
        <v>1.8116213683223992</v>
      </c>
    </row>
    <row r="436" spans="1:10" ht="15" customHeight="1">
      <c r="A436" s="62"/>
      <c r="B436" s="57"/>
      <c r="C436" s="57"/>
      <c r="D436" s="57"/>
      <c r="E436" s="57"/>
      <c r="F436" s="57"/>
      <c r="G436" s="57"/>
      <c r="H436" s="121"/>
      <c r="I436" s="136"/>
      <c r="J436" s="127"/>
    </row>
    <row r="437" spans="1:10" ht="15" customHeight="1">
      <c r="A437" s="43" t="s">
        <v>30</v>
      </c>
      <c r="B437" s="56"/>
      <c r="C437" s="56"/>
      <c r="D437" s="56"/>
      <c r="E437" s="56"/>
      <c r="F437" s="56"/>
      <c r="G437" s="56"/>
      <c r="H437" s="122"/>
      <c r="I437" s="136"/>
      <c r="J437" s="127"/>
    </row>
    <row r="438" spans="1:10" ht="15" customHeight="1">
      <c r="A438" s="62" t="s">
        <v>132</v>
      </c>
      <c r="B438" s="50"/>
      <c r="C438" s="73">
        <v>35000</v>
      </c>
      <c r="D438" s="73">
        <v>9600</v>
      </c>
      <c r="E438" s="50"/>
      <c r="F438" s="89"/>
      <c r="G438" s="89">
        <v>193360</v>
      </c>
      <c r="H438" s="112">
        <f>SUM(B438:G438)</f>
        <v>237960</v>
      </c>
      <c r="I438" s="136">
        <v>413360</v>
      </c>
      <c r="J438" s="142">
        <f>(H438-I438)/I438</f>
        <v>-0.4243274627443391</v>
      </c>
    </row>
    <row r="439" spans="1:10" ht="15" customHeight="1">
      <c r="A439" s="62" t="s">
        <v>169</v>
      </c>
      <c r="B439" s="58"/>
      <c r="C439" s="49">
        <v>35</v>
      </c>
      <c r="D439" s="49">
        <v>12</v>
      </c>
      <c r="E439" s="58"/>
      <c r="F439" s="89"/>
      <c r="G439" s="89">
        <v>28</v>
      </c>
      <c r="H439" s="112">
        <f>SUM(B439:G439)</f>
        <v>75</v>
      </c>
      <c r="I439" s="136">
        <v>103</v>
      </c>
      <c r="J439" s="142">
        <f>(H439-I439)/I439</f>
        <v>-0.27184466019417475</v>
      </c>
    </row>
    <row r="440" spans="1:10" ht="15" customHeight="1">
      <c r="A440" s="62" t="s">
        <v>133</v>
      </c>
      <c r="B440" s="57"/>
      <c r="C440" s="49">
        <f>C438/C439</f>
        <v>1000</v>
      </c>
      <c r="D440" s="49">
        <f>D438/D439</f>
        <v>800</v>
      </c>
      <c r="E440" s="57"/>
      <c r="F440" s="89"/>
      <c r="G440" s="89">
        <f>G438/G439</f>
        <v>6905.714285714285</v>
      </c>
      <c r="H440" s="121">
        <f>H438/H439</f>
        <v>3172.8</v>
      </c>
      <c r="I440" s="136">
        <v>4013</v>
      </c>
      <c r="J440" s="142">
        <f>(H440-I440)/I440</f>
        <v>-0.2093695489658609</v>
      </c>
    </row>
    <row r="441" spans="1:10" ht="15" customHeight="1">
      <c r="A441" s="62"/>
      <c r="B441" s="57"/>
      <c r="C441" s="49"/>
      <c r="D441" s="49"/>
      <c r="E441" s="57"/>
      <c r="F441" s="57"/>
      <c r="G441" s="57"/>
      <c r="H441" s="121"/>
      <c r="I441" s="136"/>
      <c r="J441" s="127"/>
    </row>
    <row r="442" spans="1:10" ht="15" customHeight="1">
      <c r="A442" s="66" t="s">
        <v>122</v>
      </c>
      <c r="B442" s="56"/>
      <c r="C442" s="56"/>
      <c r="D442" s="56"/>
      <c r="E442" s="56"/>
      <c r="F442" s="56"/>
      <c r="G442" s="56"/>
      <c r="H442" s="123"/>
      <c r="I442" s="136"/>
      <c r="J442" s="127"/>
    </row>
    <row r="443" spans="1:10" ht="15" customHeight="1">
      <c r="A443" s="62" t="s">
        <v>132</v>
      </c>
      <c r="B443" s="50"/>
      <c r="C443" s="50"/>
      <c r="D443" s="50"/>
      <c r="E443" s="50">
        <v>111325</v>
      </c>
      <c r="F443" s="50"/>
      <c r="G443" s="50">
        <v>3000</v>
      </c>
      <c r="H443" s="112">
        <f>SUM(B443:G443)</f>
        <v>114325</v>
      </c>
      <c r="I443" s="136">
        <v>105000</v>
      </c>
      <c r="J443" s="142">
        <f>(H443-I443)/I443</f>
        <v>0.08880952380952381</v>
      </c>
    </row>
    <row r="444" spans="1:10" ht="15" customHeight="1">
      <c r="A444" s="62" t="s">
        <v>169</v>
      </c>
      <c r="B444" s="57"/>
      <c r="C444" s="57"/>
      <c r="D444" s="57"/>
      <c r="E444" s="58">
        <v>7</v>
      </c>
      <c r="F444" s="57"/>
      <c r="G444" s="58">
        <v>0.5</v>
      </c>
      <c r="H444" s="112">
        <f>SUM(B444:G444)</f>
        <v>7.5</v>
      </c>
      <c r="I444" s="136">
        <v>7</v>
      </c>
      <c r="J444" s="142">
        <f>(H444-I444)/I444</f>
        <v>0.07142857142857142</v>
      </c>
    </row>
    <row r="445" spans="1:10" ht="15" customHeight="1">
      <c r="A445" s="62" t="s">
        <v>133</v>
      </c>
      <c r="B445" s="57"/>
      <c r="C445" s="57"/>
      <c r="D445" s="57"/>
      <c r="E445" s="57">
        <f>E443/E444</f>
        <v>15903.57142857143</v>
      </c>
      <c r="F445" s="57"/>
      <c r="G445" s="57">
        <f>G443/G444</f>
        <v>6000</v>
      </c>
      <c r="H445" s="121">
        <f>H443/H444</f>
        <v>15243.333333333334</v>
      </c>
      <c r="I445" s="136">
        <v>15000</v>
      </c>
      <c r="J445" s="142">
        <f>(H445-I445)/I445</f>
        <v>0.016222222222222263</v>
      </c>
    </row>
    <row r="446" spans="1:10" ht="15" customHeight="1">
      <c r="A446" s="62"/>
      <c r="B446" s="57"/>
      <c r="C446" s="57"/>
      <c r="D446" s="57"/>
      <c r="E446" s="57"/>
      <c r="F446" s="57"/>
      <c r="G446" s="57"/>
      <c r="H446" s="121"/>
      <c r="I446" s="136"/>
      <c r="J446" s="127"/>
    </row>
    <row r="447" spans="1:10" ht="15" customHeight="1">
      <c r="A447" s="61" t="s">
        <v>191</v>
      </c>
      <c r="B447" s="56"/>
      <c r="C447" s="56"/>
      <c r="D447" s="56"/>
      <c r="E447" s="56"/>
      <c r="F447" s="56"/>
      <c r="G447" s="56"/>
      <c r="H447" s="123"/>
      <c r="I447" s="136"/>
      <c r="J447" s="127"/>
    </row>
    <row r="448" spans="1:10" ht="15" customHeight="1">
      <c r="A448" s="62" t="s">
        <v>132</v>
      </c>
      <c r="B448" s="50"/>
      <c r="C448" s="50">
        <v>72000</v>
      </c>
      <c r="D448" s="50"/>
      <c r="E448" s="50"/>
      <c r="F448" s="50"/>
      <c r="G448" s="50"/>
      <c r="H448" s="112">
        <f>SUM(B448:G448)</f>
        <v>72000</v>
      </c>
      <c r="I448" s="136">
        <v>416000</v>
      </c>
      <c r="J448" s="142">
        <f>(H448-I448)/I448</f>
        <v>-0.8269230769230769</v>
      </c>
    </row>
    <row r="449" spans="1:10" ht="15" customHeight="1">
      <c r="A449" s="62" t="s">
        <v>169</v>
      </c>
      <c r="B449" s="57"/>
      <c r="C449" s="57">
        <v>12</v>
      </c>
      <c r="D449" s="57"/>
      <c r="E449" s="57"/>
      <c r="F449" s="58"/>
      <c r="G449" s="59"/>
      <c r="H449" s="112">
        <f>SUM(B449:G449)</f>
        <v>12</v>
      </c>
      <c r="I449" s="136">
        <v>52</v>
      </c>
      <c r="J449" s="142">
        <f>(H449-I449)/I449</f>
        <v>-0.7692307692307693</v>
      </c>
    </row>
    <row r="450" spans="1:10" ht="15" customHeight="1">
      <c r="A450" s="62" t="s">
        <v>133</v>
      </c>
      <c r="B450" s="57"/>
      <c r="C450" s="57">
        <f>C448/C449</f>
        <v>6000</v>
      </c>
      <c r="D450" s="57"/>
      <c r="E450" s="57"/>
      <c r="F450" s="57"/>
      <c r="G450" s="57"/>
      <c r="H450" s="121">
        <f>H448/H449</f>
        <v>6000</v>
      </c>
      <c r="I450" s="136">
        <v>8000</v>
      </c>
      <c r="J450" s="142">
        <f>(H450-I450)/I450</f>
        <v>-0.25</v>
      </c>
    </row>
    <row r="451" spans="1:10" ht="15" customHeight="1">
      <c r="A451" s="62"/>
      <c r="B451" s="57"/>
      <c r="C451" s="57"/>
      <c r="D451" s="57"/>
      <c r="E451" s="57"/>
      <c r="F451" s="57"/>
      <c r="G451" s="57"/>
      <c r="H451" s="121"/>
      <c r="I451" s="136"/>
      <c r="J451" s="127"/>
    </row>
    <row r="452" spans="1:10" ht="15" customHeight="1">
      <c r="A452" s="62"/>
      <c r="B452" s="174"/>
      <c r="C452" s="175"/>
      <c r="D452" s="176"/>
      <c r="E452" s="100"/>
      <c r="F452" s="177"/>
      <c r="G452" s="175"/>
      <c r="H452" s="118"/>
      <c r="I452" s="118"/>
      <c r="J452" s="127"/>
    </row>
    <row r="453" spans="1:10" ht="15" customHeight="1">
      <c r="A453" s="63" t="s">
        <v>201</v>
      </c>
      <c r="B453" s="44" t="s">
        <v>202</v>
      </c>
      <c r="C453" s="44" t="s">
        <v>203</v>
      </c>
      <c r="D453" s="44" t="s">
        <v>204</v>
      </c>
      <c r="E453" s="102" t="s">
        <v>205</v>
      </c>
      <c r="F453" s="44" t="s">
        <v>206</v>
      </c>
      <c r="G453" s="44" t="s">
        <v>207</v>
      </c>
      <c r="H453" s="119">
        <v>2010</v>
      </c>
      <c r="I453" s="119">
        <v>2009</v>
      </c>
      <c r="J453" s="127"/>
    </row>
    <row r="454" spans="1:10" ht="15" customHeight="1">
      <c r="A454" s="99" t="s">
        <v>221</v>
      </c>
      <c r="B454" s="50">
        <f aca="true" t="shared" si="11" ref="B454:G454">(B456*0.12)+B456</f>
        <v>383.04</v>
      </c>
      <c r="C454" s="50">
        <f t="shared" si="11"/>
        <v>3345.44</v>
      </c>
      <c r="D454" s="50">
        <f t="shared" si="11"/>
        <v>184.8</v>
      </c>
      <c r="E454" s="50">
        <f t="shared" si="11"/>
        <v>2954.56</v>
      </c>
      <c r="F454" s="50">
        <f t="shared" si="11"/>
        <v>284.48</v>
      </c>
      <c r="G454" s="50">
        <f t="shared" si="11"/>
        <v>262.08</v>
      </c>
      <c r="H454" s="145">
        <f aca="true" t="shared" si="12" ref="H454:H459">SUM(B454:G454)</f>
        <v>7414.4</v>
      </c>
      <c r="I454" s="146">
        <v>7961</v>
      </c>
      <c r="J454" s="142">
        <f aca="true" t="shared" si="13" ref="J454:J459">(H454-I454)/I454</f>
        <v>-0.06865971611606586</v>
      </c>
    </row>
    <row r="455" spans="1:10" ht="15" customHeight="1">
      <c r="A455" s="62" t="s">
        <v>54</v>
      </c>
      <c r="B455" s="56">
        <v>2628</v>
      </c>
      <c r="C455" s="55">
        <v>41000</v>
      </c>
      <c r="D455" s="55">
        <v>5150</v>
      </c>
      <c r="E455" s="55">
        <v>31240</v>
      </c>
      <c r="F455" s="55">
        <v>4782</v>
      </c>
      <c r="G455" s="56">
        <v>10200</v>
      </c>
      <c r="H455" s="123">
        <f>SUM(B455:G455)</f>
        <v>95000</v>
      </c>
      <c r="I455" s="136">
        <v>91129</v>
      </c>
      <c r="J455" s="142">
        <f t="shared" si="13"/>
        <v>0.04247824512504252</v>
      </c>
    </row>
    <row r="456" spans="1:10" ht="15" customHeight="1">
      <c r="A456" s="62" t="s">
        <v>55</v>
      </c>
      <c r="B456" s="50">
        <v>342</v>
      </c>
      <c r="C456" s="50">
        <v>2987</v>
      </c>
      <c r="D456" s="50">
        <v>165</v>
      </c>
      <c r="E456" s="85">
        <v>2638</v>
      </c>
      <c r="F456" s="50">
        <v>254</v>
      </c>
      <c r="G456" s="85">
        <v>234</v>
      </c>
      <c r="H456" s="123">
        <f t="shared" si="12"/>
        <v>6620</v>
      </c>
      <c r="I456" s="136">
        <v>7108</v>
      </c>
      <c r="J456" s="142">
        <f t="shared" si="13"/>
        <v>-0.0686550365785031</v>
      </c>
    </row>
    <row r="457" spans="1:10" ht="15" customHeight="1">
      <c r="A457" s="62" t="s">
        <v>56</v>
      </c>
      <c r="B457" s="46">
        <f aca="true" t="shared" si="14" ref="B457:G457">B454*900</f>
        <v>344736</v>
      </c>
      <c r="C457" s="46">
        <f t="shared" si="14"/>
        <v>3010896</v>
      </c>
      <c r="D457" s="46">
        <f t="shared" si="14"/>
        <v>166320</v>
      </c>
      <c r="E457" s="46">
        <f t="shared" si="14"/>
        <v>2659104</v>
      </c>
      <c r="F457" s="46">
        <f t="shared" si="14"/>
        <v>256032.00000000003</v>
      </c>
      <c r="G457" s="46">
        <f t="shared" si="14"/>
        <v>235872</v>
      </c>
      <c r="H457" s="123">
        <f t="shared" si="12"/>
        <v>6672960</v>
      </c>
      <c r="I457" s="136">
        <v>7164900</v>
      </c>
      <c r="J457" s="142">
        <f t="shared" si="13"/>
        <v>-0.06865971611606582</v>
      </c>
    </row>
    <row r="458" spans="1:10" ht="15" customHeight="1">
      <c r="A458" s="62" t="s">
        <v>57</v>
      </c>
      <c r="B458" s="46">
        <f aca="true" t="shared" si="15" ref="B458:G458">B454*450</f>
        <v>172368</v>
      </c>
      <c r="C458" s="46">
        <f t="shared" si="15"/>
        <v>1505448</v>
      </c>
      <c r="D458" s="46">
        <f t="shared" si="15"/>
        <v>83160</v>
      </c>
      <c r="E458" s="46">
        <f t="shared" si="15"/>
        <v>1329552</v>
      </c>
      <c r="F458" s="46">
        <f t="shared" si="15"/>
        <v>128016.00000000001</v>
      </c>
      <c r="G458" s="46">
        <f t="shared" si="15"/>
        <v>117936</v>
      </c>
      <c r="H458" s="123">
        <f t="shared" si="12"/>
        <v>3336480</v>
      </c>
      <c r="I458" s="136">
        <v>3582450</v>
      </c>
      <c r="J458" s="142">
        <f t="shared" si="13"/>
        <v>-0.06865971611606582</v>
      </c>
    </row>
    <row r="459" spans="1:10" ht="15" customHeight="1">
      <c r="A459" s="62" t="s">
        <v>113</v>
      </c>
      <c r="B459" s="46"/>
      <c r="C459" s="46">
        <v>3067</v>
      </c>
      <c r="D459" s="46"/>
      <c r="E459" s="46">
        <v>1828</v>
      </c>
      <c r="F459" s="46"/>
      <c r="G459" s="46"/>
      <c r="H459" s="123">
        <f t="shared" si="12"/>
        <v>4895</v>
      </c>
      <c r="I459" s="136">
        <v>3841</v>
      </c>
      <c r="J459" s="142">
        <f t="shared" si="13"/>
        <v>0.2744077063264775</v>
      </c>
    </row>
    <row r="460" spans="2:10" ht="15" customHeight="1">
      <c r="B460" s="44"/>
      <c r="C460" s="56"/>
      <c r="D460" s="56"/>
      <c r="E460" s="56"/>
      <c r="F460" s="56"/>
      <c r="G460" s="56"/>
      <c r="H460" s="123"/>
      <c r="I460" s="136"/>
      <c r="J460" s="127"/>
    </row>
    <row r="461" spans="1:10" ht="15" customHeight="1">
      <c r="A461" s="62" t="s">
        <v>53</v>
      </c>
      <c r="B461" s="50">
        <v>175</v>
      </c>
      <c r="C461" s="50">
        <v>1350</v>
      </c>
      <c r="D461" s="50">
        <v>420</v>
      </c>
      <c r="E461" s="50">
        <v>1231</v>
      </c>
      <c r="F461" s="50">
        <v>14</v>
      </c>
      <c r="G461" s="85">
        <v>310</v>
      </c>
      <c r="H461" s="123">
        <f>SUM(B461:G461)</f>
        <v>3500</v>
      </c>
      <c r="I461" s="136">
        <v>3877</v>
      </c>
      <c r="J461" s="142">
        <f>(H461-I461)/I461</f>
        <v>-0.09724013412432293</v>
      </c>
    </row>
    <row r="462" spans="1:10" ht="15" customHeight="1">
      <c r="A462" s="43" t="s">
        <v>58</v>
      </c>
      <c r="B462" s="50"/>
      <c r="C462" s="50"/>
      <c r="D462" s="50"/>
      <c r="E462" s="50"/>
      <c r="F462" s="50"/>
      <c r="G462" s="85"/>
      <c r="H462" s="124"/>
      <c r="I462" s="136"/>
      <c r="J462" s="127"/>
    </row>
    <row r="463" spans="1:10" ht="15" customHeight="1">
      <c r="A463" s="62" t="s">
        <v>131</v>
      </c>
      <c r="B463" s="50">
        <v>215038</v>
      </c>
      <c r="C463" s="50">
        <v>2242514.5</v>
      </c>
      <c r="D463" s="50">
        <v>99263</v>
      </c>
      <c r="E463" s="50">
        <f>E464+E465</f>
        <v>4623613</v>
      </c>
      <c r="F463" s="50">
        <v>105</v>
      </c>
      <c r="G463" s="85">
        <v>150145</v>
      </c>
      <c r="H463" s="123">
        <f>SUM(B463:G463)</f>
        <v>7330678.5</v>
      </c>
      <c r="I463" s="136">
        <v>8276859</v>
      </c>
      <c r="J463" s="142">
        <f>(H463-I463)/I463</f>
        <v>-0.11431637291392785</v>
      </c>
    </row>
    <row r="464" spans="1:10" ht="15" customHeight="1">
      <c r="A464" s="62" t="s">
        <v>85</v>
      </c>
      <c r="B464" s="50"/>
      <c r="C464" s="50"/>
      <c r="D464" s="50"/>
      <c r="E464" s="50">
        <v>3966813</v>
      </c>
      <c r="F464" s="50"/>
      <c r="G464" s="85"/>
      <c r="H464" s="123">
        <f>SUM(B464:G464)</f>
        <v>3966813</v>
      </c>
      <c r="I464" s="136">
        <v>5273305</v>
      </c>
      <c r="J464" s="142">
        <f>(H464-I464)/I464</f>
        <v>-0.24775581916843423</v>
      </c>
    </row>
    <row r="465" spans="1:10" ht="15" customHeight="1">
      <c r="A465" s="63" t="s">
        <v>152</v>
      </c>
      <c r="B465" s="50">
        <v>215038</v>
      </c>
      <c r="C465" s="50">
        <v>2242514.5</v>
      </c>
      <c r="D465" s="50">
        <v>99263</v>
      </c>
      <c r="E465" s="50">
        <v>656800</v>
      </c>
      <c r="F465" s="50">
        <v>105</v>
      </c>
      <c r="G465" s="85">
        <v>150145</v>
      </c>
      <c r="H465" s="123">
        <f>SUM(B465:G465)</f>
        <v>3363865.5</v>
      </c>
      <c r="I465" s="136">
        <v>3003554</v>
      </c>
      <c r="J465" s="142">
        <f>(H465-I465)/I465</f>
        <v>0.11996171868393243</v>
      </c>
    </row>
    <row r="466" spans="1:10" ht="15" customHeight="1">
      <c r="A466" s="98"/>
      <c r="B466" s="50"/>
      <c r="C466" s="50"/>
      <c r="D466" s="50"/>
      <c r="E466" s="50"/>
      <c r="F466" s="50"/>
      <c r="G466" s="85"/>
      <c r="H466" s="124"/>
      <c r="I466" s="136"/>
      <c r="J466" s="127"/>
    </row>
    <row r="467" spans="1:10" ht="15" customHeight="1">
      <c r="A467" s="99" t="s">
        <v>192</v>
      </c>
      <c r="B467" s="50"/>
      <c r="C467" s="50"/>
      <c r="D467" s="50"/>
      <c r="E467" s="50"/>
      <c r="F467" s="50"/>
      <c r="G467" s="85"/>
      <c r="H467" s="124"/>
      <c r="I467" s="136"/>
      <c r="J467" s="127"/>
    </row>
    <row r="468" spans="1:10" ht="15" customHeight="1">
      <c r="A468" s="98"/>
      <c r="B468" s="50"/>
      <c r="C468" s="50"/>
      <c r="D468" s="50"/>
      <c r="E468" s="50"/>
      <c r="F468" s="50"/>
      <c r="G468" s="85"/>
      <c r="H468" s="124"/>
      <c r="I468" s="136"/>
      <c r="J468" s="127"/>
    </row>
    <row r="469" spans="1:10" ht="15" customHeight="1">
      <c r="A469" s="43" t="s">
        <v>100</v>
      </c>
      <c r="B469" s="50"/>
      <c r="C469" s="50"/>
      <c r="D469" s="50"/>
      <c r="E469" s="50"/>
      <c r="F469" s="50"/>
      <c r="G469" s="85"/>
      <c r="H469" s="124"/>
      <c r="I469" s="136"/>
      <c r="J469" s="127"/>
    </row>
    <row r="470" spans="1:10" ht="15" customHeight="1">
      <c r="A470" s="62" t="s">
        <v>101</v>
      </c>
      <c r="B470" s="50">
        <v>3555</v>
      </c>
      <c r="C470" s="50">
        <v>4368</v>
      </c>
      <c r="D470" s="50">
        <v>1400</v>
      </c>
      <c r="E470" s="50">
        <v>3500</v>
      </c>
      <c r="F470" s="50">
        <v>732</v>
      </c>
      <c r="G470" s="85">
        <v>945</v>
      </c>
      <c r="H470" s="123">
        <f>SUM(B470:G470)</f>
        <v>14500</v>
      </c>
      <c r="I470" s="136">
        <v>13018</v>
      </c>
      <c r="J470" s="142">
        <f>(H470-I470)/I470</f>
        <v>0.113842372100169</v>
      </c>
    </row>
    <row r="471" spans="1:10" ht="15" customHeight="1">
      <c r="A471" s="62" t="s">
        <v>55</v>
      </c>
      <c r="B471" s="50"/>
      <c r="C471" s="50">
        <v>653</v>
      </c>
      <c r="D471" s="50">
        <v>120</v>
      </c>
      <c r="E471" s="50">
        <v>286</v>
      </c>
      <c r="F471" s="50">
        <v>199</v>
      </c>
      <c r="G471" s="85">
        <v>83</v>
      </c>
      <c r="H471" s="123">
        <f>SUM(B471:G471)</f>
        <v>1341</v>
      </c>
      <c r="I471" s="137">
        <v>886</v>
      </c>
      <c r="J471" s="142">
        <f>(H471-I471)/I471</f>
        <v>0.5135440180586908</v>
      </c>
    </row>
    <row r="472" spans="1:10" ht="15" customHeight="1">
      <c r="A472" s="62" t="s">
        <v>56</v>
      </c>
      <c r="B472" s="50"/>
      <c r="C472" s="50">
        <f>C471*75</f>
        <v>48975</v>
      </c>
      <c r="D472" s="50">
        <f>D471*75</f>
        <v>9000</v>
      </c>
      <c r="E472" s="50">
        <f>E471*75</f>
        <v>21450</v>
      </c>
      <c r="F472" s="50">
        <f>F471*75</f>
        <v>14925</v>
      </c>
      <c r="G472" s="50">
        <f>G471*75</f>
        <v>6225</v>
      </c>
      <c r="H472" s="123">
        <f>SUM(B472:G472)</f>
        <v>100575</v>
      </c>
      <c r="I472" s="136">
        <v>66450</v>
      </c>
      <c r="J472" s="142">
        <f>(H472-I472)/I472</f>
        <v>0.5135440180586908</v>
      </c>
    </row>
    <row r="473" spans="1:10" ht="15" customHeight="1">
      <c r="A473" s="62" t="s">
        <v>57</v>
      </c>
      <c r="B473" s="50"/>
      <c r="C473" s="50">
        <f>C471*45</f>
        <v>29385</v>
      </c>
      <c r="D473" s="50">
        <f>D471*45</f>
        <v>5400</v>
      </c>
      <c r="E473" s="50">
        <f>E471*45</f>
        <v>12870</v>
      </c>
      <c r="F473" s="50">
        <f>F471*45</f>
        <v>8955</v>
      </c>
      <c r="G473" s="50">
        <f>G471*45</f>
        <v>3735</v>
      </c>
      <c r="H473" s="123">
        <f>SUM(B473:G473)</f>
        <v>60345</v>
      </c>
      <c r="I473" s="136">
        <v>39870</v>
      </c>
      <c r="J473" s="142">
        <f>(H473-I473)/I473</f>
        <v>0.5135440180586908</v>
      </c>
    </row>
    <row r="474" spans="1:10" ht="15" customHeight="1">
      <c r="A474" s="98"/>
      <c r="B474" s="50"/>
      <c r="C474" s="50"/>
      <c r="D474" s="50"/>
      <c r="E474" s="50"/>
      <c r="F474" s="50"/>
      <c r="G474" s="85"/>
      <c r="H474" s="124"/>
      <c r="I474" s="136"/>
      <c r="J474" s="127"/>
    </row>
    <row r="475" spans="1:10" ht="15" customHeight="1">
      <c r="A475" s="43" t="s">
        <v>193</v>
      </c>
      <c r="B475" s="50"/>
      <c r="C475" s="50"/>
      <c r="D475" s="50"/>
      <c r="E475" s="50"/>
      <c r="F475" s="50"/>
      <c r="G475" s="85"/>
      <c r="H475" s="124"/>
      <c r="I475" s="136"/>
      <c r="J475" s="127"/>
    </row>
    <row r="476" spans="1:10" ht="15" customHeight="1">
      <c r="A476" s="62" t="s">
        <v>200</v>
      </c>
      <c r="B476" s="50"/>
      <c r="C476" s="50"/>
      <c r="D476" s="50"/>
      <c r="E476" s="50"/>
      <c r="F476" s="50"/>
      <c r="G476" s="85"/>
      <c r="H476" s="124"/>
      <c r="I476" s="136"/>
      <c r="J476" s="127"/>
    </row>
    <row r="477" spans="1:10" ht="15" customHeight="1">
      <c r="A477" s="62" t="s">
        <v>55</v>
      </c>
      <c r="B477" s="50"/>
      <c r="C477" s="50"/>
      <c r="D477" s="50"/>
      <c r="E477" s="50"/>
      <c r="F477" s="50">
        <v>21</v>
      </c>
      <c r="G477" s="85"/>
      <c r="H477" s="123">
        <f>SUM(B477:G477)</f>
        <v>21</v>
      </c>
      <c r="I477" s="136"/>
      <c r="J477" s="127"/>
    </row>
    <row r="478" spans="1:10" ht="15" customHeight="1">
      <c r="A478" s="62" t="s">
        <v>56</v>
      </c>
      <c r="B478" s="50"/>
      <c r="C478" s="50"/>
      <c r="D478" s="50"/>
      <c r="E478" s="50"/>
      <c r="F478" s="50">
        <v>1575</v>
      </c>
      <c r="G478" s="85"/>
      <c r="H478" s="123">
        <f>SUM(B478:G478)</f>
        <v>1575</v>
      </c>
      <c r="I478" s="136"/>
      <c r="J478" s="127"/>
    </row>
    <row r="479" spans="1:10" ht="15" customHeight="1">
      <c r="A479" s="62" t="s">
        <v>57</v>
      </c>
      <c r="B479" s="50"/>
      <c r="C479" s="50"/>
      <c r="D479" s="50"/>
      <c r="E479" s="50"/>
      <c r="F479" s="50">
        <v>788</v>
      </c>
      <c r="G479" s="85"/>
      <c r="H479" s="123">
        <f>SUM(B479:G479)</f>
        <v>788</v>
      </c>
      <c r="I479" s="136"/>
      <c r="J479" s="127"/>
    </row>
    <row r="480" spans="1:10" ht="15" customHeight="1">
      <c r="A480" s="98"/>
      <c r="B480" s="50"/>
      <c r="C480" s="50"/>
      <c r="D480" s="50"/>
      <c r="E480" s="50"/>
      <c r="F480" s="50"/>
      <c r="G480" s="85"/>
      <c r="H480" s="124"/>
      <c r="I480" s="136"/>
      <c r="J480" s="127"/>
    </row>
    <row r="481" spans="1:10" ht="15" customHeight="1">
      <c r="A481" s="43" t="s">
        <v>194</v>
      </c>
      <c r="B481" s="50"/>
      <c r="C481" s="50"/>
      <c r="D481" s="50"/>
      <c r="E481" s="50"/>
      <c r="F481" s="50"/>
      <c r="G481" s="85"/>
      <c r="H481" s="124"/>
      <c r="I481" s="136"/>
      <c r="J481" s="127"/>
    </row>
    <row r="482" spans="1:10" ht="15" customHeight="1">
      <c r="A482" s="62"/>
      <c r="B482" s="50"/>
      <c r="C482" s="50"/>
      <c r="D482" s="50"/>
      <c r="E482" s="50"/>
      <c r="F482" s="50"/>
      <c r="G482" s="85"/>
      <c r="H482" s="124"/>
      <c r="I482" s="136"/>
      <c r="J482" s="127"/>
    </row>
    <row r="483" spans="1:10" ht="15" customHeight="1">
      <c r="A483" s="62" t="s">
        <v>91</v>
      </c>
      <c r="B483" s="50">
        <v>131338</v>
      </c>
      <c r="C483" s="50">
        <v>3360185</v>
      </c>
      <c r="D483" s="50"/>
      <c r="E483" s="50">
        <v>5086929</v>
      </c>
      <c r="F483" s="50"/>
      <c r="G483" s="85"/>
      <c r="H483" s="124">
        <f>SUM(B483:G483)</f>
        <v>8578452</v>
      </c>
      <c r="I483" s="136">
        <v>6735790</v>
      </c>
      <c r="J483" s="142"/>
    </row>
    <row r="484" spans="1:10" ht="15" customHeight="1">
      <c r="A484" s="63" t="s">
        <v>153</v>
      </c>
      <c r="B484" s="50"/>
      <c r="C484" s="50"/>
      <c r="D484" s="50"/>
      <c r="E484" s="50">
        <v>11100</v>
      </c>
      <c r="F484" s="50"/>
      <c r="G484" s="85"/>
      <c r="H484" s="124"/>
      <c r="I484" s="136">
        <v>1692821</v>
      </c>
      <c r="J484" s="142"/>
    </row>
    <row r="485" spans="1:10" ht="15" customHeight="1">
      <c r="A485" s="63" t="s">
        <v>92</v>
      </c>
      <c r="B485" s="50">
        <f>B484+B483</f>
        <v>131338</v>
      </c>
      <c r="C485" s="50">
        <f>C484+C483</f>
        <v>3360185</v>
      </c>
      <c r="D485" s="50"/>
      <c r="E485" s="50">
        <f>E484+E483</f>
        <v>5098029</v>
      </c>
      <c r="F485" s="50"/>
      <c r="G485" s="85"/>
      <c r="H485" s="124">
        <f>SUM(B485:G485)</f>
        <v>8589552</v>
      </c>
      <c r="I485" s="136">
        <v>8428611</v>
      </c>
      <c r="J485" s="142">
        <f aca="true" t="shared" si="16" ref="J485:J493">(H485-I485)/I485</f>
        <v>0.019094605267700692</v>
      </c>
    </row>
    <row r="486" spans="1:10" ht="15" customHeight="1">
      <c r="A486" s="60" t="s">
        <v>98</v>
      </c>
      <c r="B486" s="50">
        <v>763074</v>
      </c>
      <c r="C486" s="50">
        <v>15151221</v>
      </c>
      <c r="D486" s="50"/>
      <c r="E486" s="50">
        <v>22070910.45</v>
      </c>
      <c r="F486" s="50"/>
      <c r="G486" s="85"/>
      <c r="H486" s="124">
        <f>SUM(B486:G486)</f>
        <v>37985205.45</v>
      </c>
      <c r="I486" s="136">
        <v>29288314</v>
      </c>
      <c r="J486" s="142"/>
    </row>
    <row r="487" spans="1:10" ht="15" customHeight="1">
      <c r="A487" s="62" t="s">
        <v>97</v>
      </c>
      <c r="B487" s="50"/>
      <c r="C487" s="50"/>
      <c r="D487" s="50"/>
      <c r="E487" s="50">
        <v>67250</v>
      </c>
      <c r="F487" s="50"/>
      <c r="G487" s="85"/>
      <c r="H487" s="124"/>
      <c r="I487" s="136">
        <v>7620971</v>
      </c>
      <c r="J487" s="142"/>
    </row>
    <row r="488" spans="1:10" ht="15" customHeight="1">
      <c r="A488" s="63" t="s">
        <v>93</v>
      </c>
      <c r="B488" s="50">
        <f>B487+B486</f>
        <v>763074</v>
      </c>
      <c r="C488" s="50">
        <f>C487+C486</f>
        <v>15151221</v>
      </c>
      <c r="D488" s="50"/>
      <c r="E488" s="50">
        <f>E487+E486</f>
        <v>22138160.45</v>
      </c>
      <c r="F488" s="50"/>
      <c r="G488" s="85"/>
      <c r="H488" s="124">
        <f>SUM(B488:G488)</f>
        <v>38052455.45</v>
      </c>
      <c r="I488" s="136">
        <v>36909285</v>
      </c>
      <c r="J488" s="142">
        <f t="shared" si="16"/>
        <v>0.03097243552672459</v>
      </c>
    </row>
    <row r="489" spans="1:10" ht="15.75" customHeight="1">
      <c r="A489" s="62" t="s">
        <v>94</v>
      </c>
      <c r="B489" s="50">
        <v>610459</v>
      </c>
      <c r="C489" s="50">
        <v>11984617</v>
      </c>
      <c r="D489" s="50"/>
      <c r="E489" s="50">
        <v>17467236</v>
      </c>
      <c r="F489" s="50"/>
      <c r="G489" s="85"/>
      <c r="H489" s="124">
        <f>SUM(B489:G489)</f>
        <v>30062312</v>
      </c>
      <c r="I489" s="136">
        <v>23047440</v>
      </c>
      <c r="J489" s="142"/>
    </row>
    <row r="490" spans="1:10" ht="15" customHeight="1">
      <c r="A490" s="62" t="s">
        <v>95</v>
      </c>
      <c r="B490" s="50"/>
      <c r="C490" s="50"/>
      <c r="D490" s="50"/>
      <c r="E490" s="50">
        <v>50452</v>
      </c>
      <c r="F490" s="50"/>
      <c r="G490" s="85"/>
      <c r="H490" s="124"/>
      <c r="I490" s="136">
        <v>5529642</v>
      </c>
      <c r="J490" s="142"/>
    </row>
    <row r="491" spans="1:10" ht="15" customHeight="1">
      <c r="A491" s="63" t="s">
        <v>96</v>
      </c>
      <c r="B491" s="50">
        <f>B490+B489</f>
        <v>610459</v>
      </c>
      <c r="C491" s="50">
        <f>C490+C489</f>
        <v>11984617</v>
      </c>
      <c r="D491" s="50"/>
      <c r="E491" s="50">
        <f>E490+E489</f>
        <v>17517688</v>
      </c>
      <c r="F491" s="50"/>
      <c r="G491" s="85"/>
      <c r="H491" s="124">
        <f>SUM(B491:G491)</f>
        <v>30112764</v>
      </c>
      <c r="I491" s="136">
        <v>28577082</v>
      </c>
      <c r="J491" s="142">
        <f t="shared" si="16"/>
        <v>0.0537382368150814</v>
      </c>
    </row>
    <row r="492" spans="1:10" ht="15" customHeight="1">
      <c r="A492" s="43" t="s">
        <v>112</v>
      </c>
      <c r="B492" s="50"/>
      <c r="C492" s="50"/>
      <c r="D492" s="50"/>
      <c r="E492" s="50"/>
      <c r="F492" s="50"/>
      <c r="G492" s="85"/>
      <c r="H492" s="124"/>
      <c r="I492" s="136"/>
      <c r="J492" s="142"/>
    </row>
    <row r="493" spans="1:10" ht="15" customHeight="1">
      <c r="A493" s="62" t="s">
        <v>60</v>
      </c>
      <c r="B493" s="50"/>
      <c r="C493" s="50">
        <v>1504305</v>
      </c>
      <c r="D493" s="50"/>
      <c r="E493" s="50">
        <v>2529387</v>
      </c>
      <c r="F493" s="50"/>
      <c r="G493" s="85"/>
      <c r="H493" s="124">
        <f>SUM(B493:G493)</f>
        <v>4033692</v>
      </c>
      <c r="I493" s="136">
        <v>3427440</v>
      </c>
      <c r="J493" s="142">
        <f t="shared" si="16"/>
        <v>0.17688187101743574</v>
      </c>
    </row>
    <row r="494" spans="1:10" ht="15" customHeight="1">
      <c r="A494" s="62" t="s">
        <v>61</v>
      </c>
      <c r="B494" s="50"/>
      <c r="C494" s="50"/>
      <c r="D494" s="50"/>
      <c r="E494" s="50"/>
      <c r="F494" s="50"/>
      <c r="G494" s="85"/>
      <c r="H494" s="124"/>
      <c r="I494" s="136"/>
      <c r="J494" s="127"/>
    </row>
    <row r="495" spans="1:10" ht="15" customHeight="1">
      <c r="A495" s="62"/>
      <c r="B495" s="50"/>
      <c r="C495" s="50"/>
      <c r="D495" s="50"/>
      <c r="E495" s="50"/>
      <c r="F495" s="50"/>
      <c r="G495" s="85"/>
      <c r="H495" s="124"/>
      <c r="I495" s="136"/>
      <c r="J495" s="127"/>
    </row>
    <row r="496" spans="1:10" ht="15" customHeight="1">
      <c r="A496" s="43" t="s">
        <v>62</v>
      </c>
      <c r="B496" s="50"/>
      <c r="C496" s="50"/>
      <c r="D496" s="50"/>
      <c r="E496" s="50"/>
      <c r="F496" s="50"/>
      <c r="G496" s="85"/>
      <c r="H496" s="124"/>
      <c r="I496" s="136"/>
      <c r="J496" s="127"/>
    </row>
    <row r="497" spans="1:10" ht="15" customHeight="1">
      <c r="A497" s="62" t="s">
        <v>63</v>
      </c>
      <c r="B497" s="50"/>
      <c r="C497" s="50">
        <v>4239</v>
      </c>
      <c r="D497" s="50"/>
      <c r="E497" s="50">
        <v>20246</v>
      </c>
      <c r="F497" s="50"/>
      <c r="G497" s="85"/>
      <c r="H497" s="124">
        <f aca="true" t="shared" si="17" ref="H497:H504">SUM(B497:G497)</f>
        <v>24485</v>
      </c>
      <c r="I497" s="136">
        <v>40748</v>
      </c>
      <c r="J497" s="142">
        <f>(H497-I497)/I497</f>
        <v>-0.399111612839894</v>
      </c>
    </row>
    <row r="498" spans="1:10" ht="15" customHeight="1">
      <c r="A498" s="62" t="s">
        <v>114</v>
      </c>
      <c r="B498" s="57"/>
      <c r="C498" s="57">
        <v>78480</v>
      </c>
      <c r="D498" s="57"/>
      <c r="E498" s="57">
        <v>374753</v>
      </c>
      <c r="F498" s="57"/>
      <c r="G498" s="57"/>
      <c r="H498" s="124">
        <f t="shared" si="17"/>
        <v>453233</v>
      </c>
      <c r="I498" s="136">
        <v>606073</v>
      </c>
      <c r="J498" s="142">
        <f>(H498-I498)/I498</f>
        <v>-0.2521808429017627</v>
      </c>
    </row>
    <row r="499" spans="1:10" ht="15" customHeight="1">
      <c r="A499" s="62" t="s">
        <v>57</v>
      </c>
      <c r="B499" s="57"/>
      <c r="C499" s="57">
        <v>65301.5</v>
      </c>
      <c r="D499" s="57"/>
      <c r="E499" s="57">
        <v>299438</v>
      </c>
      <c r="F499" s="57"/>
      <c r="G499" s="57"/>
      <c r="H499" s="124">
        <f t="shared" si="17"/>
        <v>364739.5</v>
      </c>
      <c r="I499" s="136">
        <v>486099</v>
      </c>
      <c r="J499" s="142">
        <f>(H499-I499)/I499</f>
        <v>-0.24966004867321265</v>
      </c>
    </row>
    <row r="500" spans="2:10" ht="15" customHeight="1">
      <c r="B500" s="57"/>
      <c r="C500" s="57"/>
      <c r="D500" s="57"/>
      <c r="E500" s="57"/>
      <c r="F500" s="57"/>
      <c r="G500" s="57"/>
      <c r="H500" s="121"/>
      <c r="I500" s="136"/>
      <c r="J500" s="127"/>
    </row>
    <row r="501" spans="1:10" ht="15" customHeight="1">
      <c r="A501" s="43" t="s">
        <v>217</v>
      </c>
      <c r="B501" s="57"/>
      <c r="C501" s="57"/>
      <c r="D501" s="57"/>
      <c r="E501" s="84"/>
      <c r="F501" s="57"/>
      <c r="G501" s="57">
        <v>3000</v>
      </c>
      <c r="H501" s="124">
        <f t="shared" si="17"/>
        <v>3000</v>
      </c>
      <c r="I501" s="136"/>
      <c r="J501" s="127"/>
    </row>
    <row r="502" spans="1:10" ht="15" customHeight="1">
      <c r="A502" s="62" t="s">
        <v>195</v>
      </c>
      <c r="B502" s="57"/>
      <c r="C502" s="57"/>
      <c r="D502" s="57"/>
      <c r="E502" s="49"/>
      <c r="F502" s="49"/>
      <c r="G502" s="49">
        <v>250</v>
      </c>
      <c r="H502" s="124">
        <f t="shared" si="17"/>
        <v>250</v>
      </c>
      <c r="I502" s="136"/>
      <c r="J502" s="127"/>
    </row>
    <row r="503" spans="1:10" ht="15" customHeight="1">
      <c r="A503" s="62" t="s">
        <v>114</v>
      </c>
      <c r="B503" s="57"/>
      <c r="C503" s="57"/>
      <c r="D503" s="57"/>
      <c r="E503" s="49"/>
      <c r="F503" s="49"/>
      <c r="G503" s="49">
        <v>2000</v>
      </c>
      <c r="H503" s="124">
        <f t="shared" si="17"/>
        <v>2000</v>
      </c>
      <c r="I503" s="136"/>
      <c r="J503" s="127"/>
    </row>
    <row r="504" spans="1:10" ht="15" customHeight="1">
      <c r="A504" s="62" t="s">
        <v>57</v>
      </c>
      <c r="B504" s="57"/>
      <c r="C504" s="57"/>
      <c r="D504" s="57"/>
      <c r="E504" s="49"/>
      <c r="F504" s="49"/>
      <c r="G504" s="49">
        <v>1200</v>
      </c>
      <c r="H504" s="124">
        <f t="shared" si="17"/>
        <v>1200</v>
      </c>
      <c r="I504" s="136"/>
      <c r="J504" s="127"/>
    </row>
    <row r="505" spans="1:10" ht="15" customHeight="1">
      <c r="A505" s="62"/>
      <c r="B505" s="57"/>
      <c r="C505" s="57"/>
      <c r="D505" s="57"/>
      <c r="E505" s="49"/>
      <c r="F505" s="49"/>
      <c r="G505" s="49"/>
      <c r="H505" s="116"/>
      <c r="I505" s="136"/>
      <c r="J505" s="127"/>
    </row>
    <row r="506" spans="1:10" ht="15" customHeight="1">
      <c r="A506" s="43" t="s">
        <v>196</v>
      </c>
      <c r="B506" s="57"/>
      <c r="C506" s="57"/>
      <c r="D506" s="57"/>
      <c r="E506" s="49"/>
      <c r="F506" s="49"/>
      <c r="G506" s="49"/>
      <c r="H506" s="116"/>
      <c r="I506" s="136"/>
      <c r="J506" s="127"/>
    </row>
    <row r="507" spans="1:10" ht="15" customHeight="1">
      <c r="A507" s="62" t="s">
        <v>197</v>
      </c>
      <c r="B507" s="57"/>
      <c r="C507" s="57"/>
      <c r="D507" s="57"/>
      <c r="E507" s="49"/>
      <c r="F507" s="49"/>
      <c r="G507" s="49">
        <v>4425</v>
      </c>
      <c r="H507" s="124">
        <f>SUM(B507:G507)</f>
        <v>4425</v>
      </c>
      <c r="I507" s="136"/>
      <c r="J507" s="127"/>
    </row>
    <row r="508" spans="1:10" ht="15" customHeight="1">
      <c r="A508" s="62" t="s">
        <v>114</v>
      </c>
      <c r="B508" s="57"/>
      <c r="C508" s="57"/>
      <c r="D508" s="57"/>
      <c r="E508" s="49"/>
      <c r="F508" s="49"/>
      <c r="G508" s="49">
        <v>26550</v>
      </c>
      <c r="H508" s="124">
        <f>SUM(B508:G508)</f>
        <v>26550</v>
      </c>
      <c r="I508" s="136"/>
      <c r="J508" s="127"/>
    </row>
    <row r="509" spans="1:10" ht="15" customHeight="1">
      <c r="A509" s="62" t="s">
        <v>57</v>
      </c>
      <c r="B509" s="57"/>
      <c r="C509" s="57"/>
      <c r="D509" s="57"/>
      <c r="E509" s="49"/>
      <c r="F509" s="49"/>
      <c r="G509" s="49">
        <v>17700</v>
      </c>
      <c r="H509" s="124">
        <f>SUM(B509:G509)</f>
        <v>17700</v>
      </c>
      <c r="I509" s="136"/>
      <c r="J509" s="127"/>
    </row>
    <row r="510" spans="1:10" ht="15" customHeight="1">
      <c r="A510" s="62"/>
      <c r="B510" s="57"/>
      <c r="C510" s="57"/>
      <c r="D510" s="57"/>
      <c r="E510" s="49"/>
      <c r="F510" s="49"/>
      <c r="G510" s="49"/>
      <c r="H510" s="116"/>
      <c r="I510" s="136"/>
      <c r="J510" s="127"/>
    </row>
    <row r="511" spans="1:10" ht="15" customHeight="1">
      <c r="A511" s="62"/>
      <c r="B511" s="57"/>
      <c r="C511" s="57"/>
      <c r="D511" s="57"/>
      <c r="E511" s="49"/>
      <c r="F511" s="49"/>
      <c r="G511" s="49"/>
      <c r="H511" s="116"/>
      <c r="I511" s="136"/>
      <c r="J511" s="127"/>
    </row>
    <row r="512" spans="1:10" ht="15" customHeight="1">
      <c r="A512" s="43" t="s">
        <v>212</v>
      </c>
      <c r="B512" s="57">
        <f aca="true" t="shared" si="18" ref="B512:G512">(B514*0.15)+B514</f>
        <v>577.3</v>
      </c>
      <c r="C512" s="57">
        <f t="shared" si="18"/>
        <v>12493.6</v>
      </c>
      <c r="D512" s="57">
        <f t="shared" si="18"/>
        <v>396.75</v>
      </c>
      <c r="E512" s="57">
        <f t="shared" si="18"/>
        <v>7843</v>
      </c>
      <c r="F512" s="57">
        <f t="shared" si="18"/>
        <v>437</v>
      </c>
      <c r="G512" s="57">
        <f t="shared" si="18"/>
        <v>667</v>
      </c>
      <c r="H512" s="116">
        <f>SUM(B512:G512)</f>
        <v>22414.65</v>
      </c>
      <c r="I512" s="136">
        <v>21953</v>
      </c>
      <c r="J512" s="142">
        <f>(H512-I512)/I512</f>
        <v>0.021029016535325535</v>
      </c>
    </row>
    <row r="513" spans="1:10" ht="15" customHeight="1">
      <c r="A513" s="62" t="s">
        <v>198</v>
      </c>
      <c r="B513" s="57">
        <v>820</v>
      </c>
      <c r="C513" s="57">
        <v>9846</v>
      </c>
      <c r="D513" s="57">
        <v>1160</v>
      </c>
      <c r="E513" s="49">
        <v>6030</v>
      </c>
      <c r="F513" s="49">
        <v>944</v>
      </c>
      <c r="G513" s="49">
        <v>1200</v>
      </c>
      <c r="H513" s="124">
        <f>SUM(B513:G513)</f>
        <v>20000</v>
      </c>
      <c r="I513" s="136">
        <v>17038</v>
      </c>
      <c r="J513" s="142">
        <f>(H513-I513)/I513</f>
        <v>0.17384669562155183</v>
      </c>
    </row>
    <row r="514" spans="1:10" ht="15" customHeight="1">
      <c r="A514" s="62" t="s">
        <v>55</v>
      </c>
      <c r="B514" s="57">
        <v>502</v>
      </c>
      <c r="C514" s="57">
        <v>10864</v>
      </c>
      <c r="D514" s="57">
        <v>345</v>
      </c>
      <c r="E514" s="49">
        <v>6820</v>
      </c>
      <c r="F514" s="49">
        <v>380</v>
      </c>
      <c r="G514" s="49">
        <v>580</v>
      </c>
      <c r="H514" s="124">
        <f>SUM(B514:G514)</f>
        <v>19491</v>
      </c>
      <c r="I514" s="136">
        <v>19090</v>
      </c>
      <c r="J514" s="142">
        <f>(H514-I514)/I514</f>
        <v>0.02100576217915139</v>
      </c>
    </row>
    <row r="515" spans="1:10" ht="15" customHeight="1">
      <c r="A515" s="62" t="s">
        <v>56</v>
      </c>
      <c r="B515" s="57">
        <f aca="true" t="shared" si="19" ref="B515:G515">B512*200</f>
        <v>115459.99999999999</v>
      </c>
      <c r="C515" s="57">
        <f t="shared" si="19"/>
        <v>2498720</v>
      </c>
      <c r="D515" s="57">
        <f t="shared" si="19"/>
        <v>79350</v>
      </c>
      <c r="E515" s="57">
        <f t="shared" si="19"/>
        <v>1568600</v>
      </c>
      <c r="F515" s="57">
        <f t="shared" si="19"/>
        <v>87400</v>
      </c>
      <c r="G515" s="57">
        <f t="shared" si="19"/>
        <v>133400</v>
      </c>
      <c r="H515" s="124">
        <f>SUM(B515:G515)</f>
        <v>4482930</v>
      </c>
      <c r="I515" s="136">
        <v>4390600</v>
      </c>
      <c r="J515" s="142">
        <f>(H515-I515)/I515</f>
        <v>0.02102901653532547</v>
      </c>
    </row>
    <row r="516" spans="1:10" ht="15" customHeight="1">
      <c r="A516" s="62" t="s">
        <v>57</v>
      </c>
      <c r="B516" s="57">
        <f aca="true" t="shared" si="20" ref="B516:G516">B512*120</f>
        <v>69276</v>
      </c>
      <c r="C516" s="57">
        <f t="shared" si="20"/>
        <v>1499232</v>
      </c>
      <c r="D516" s="57">
        <f t="shared" si="20"/>
        <v>47610</v>
      </c>
      <c r="E516" s="57">
        <f t="shared" si="20"/>
        <v>941160</v>
      </c>
      <c r="F516" s="57">
        <f t="shared" si="20"/>
        <v>52440</v>
      </c>
      <c r="G516" s="57">
        <f t="shared" si="20"/>
        <v>80040</v>
      </c>
      <c r="H516" s="124">
        <f>SUM(B516:G516)</f>
        <v>2689758</v>
      </c>
      <c r="I516" s="136">
        <v>2634360</v>
      </c>
      <c r="J516" s="142">
        <f>(H516-I516)/I516</f>
        <v>0.02102901653532547</v>
      </c>
    </row>
    <row r="517" spans="1:10" ht="15" customHeight="1">
      <c r="A517" s="98" t="s">
        <v>113</v>
      </c>
      <c r="B517" s="57"/>
      <c r="C517" s="57"/>
      <c r="D517" s="57"/>
      <c r="E517" s="49"/>
      <c r="F517" s="49"/>
      <c r="G517" s="49"/>
      <c r="H517" s="116"/>
      <c r="I517" s="136"/>
      <c r="J517" s="127"/>
    </row>
    <row r="518" spans="1:10" ht="15" customHeight="1">
      <c r="A518" s="62"/>
      <c r="B518" s="57"/>
      <c r="C518" s="57"/>
      <c r="D518" s="57"/>
      <c r="E518" s="49"/>
      <c r="F518" s="49"/>
      <c r="G518" s="49"/>
      <c r="H518" s="116"/>
      <c r="I518" s="136"/>
      <c r="J518" s="127"/>
    </row>
    <row r="519" spans="1:10" ht="15" customHeight="1">
      <c r="A519" s="43" t="s">
        <v>199</v>
      </c>
      <c r="B519" s="57"/>
      <c r="C519" s="57"/>
      <c r="D519" s="57"/>
      <c r="E519" s="57"/>
      <c r="F519" s="57"/>
      <c r="G519" s="57"/>
      <c r="H519" s="121"/>
      <c r="I519" s="136"/>
      <c r="J519" s="127"/>
    </row>
    <row r="520" spans="1:10" ht="15" customHeight="1">
      <c r="A520" s="62" t="s">
        <v>132</v>
      </c>
      <c r="B520" s="57">
        <v>12000</v>
      </c>
      <c r="C520" s="50">
        <v>41000</v>
      </c>
      <c r="D520" s="50">
        <v>1000</v>
      </c>
      <c r="E520" s="84">
        <v>31200</v>
      </c>
      <c r="F520" s="50">
        <v>1400</v>
      </c>
      <c r="G520" s="50">
        <v>2603</v>
      </c>
      <c r="H520" s="124">
        <f>SUM(B520:G520)</f>
        <v>89203</v>
      </c>
      <c r="I520" s="136">
        <v>130345</v>
      </c>
      <c r="J520" s="142">
        <f>(H520-I520)/I520</f>
        <v>-0.31563926502742723</v>
      </c>
    </row>
    <row r="521" spans="1:10" ht="15" customHeight="1">
      <c r="A521" s="62" t="s">
        <v>59</v>
      </c>
      <c r="B521" s="57">
        <v>299</v>
      </c>
      <c r="C521" s="57">
        <v>666</v>
      </c>
      <c r="D521" s="57">
        <v>42</v>
      </c>
      <c r="E521" s="84">
        <v>678</v>
      </c>
      <c r="F521" s="57">
        <v>630</v>
      </c>
      <c r="G521" s="57">
        <v>115</v>
      </c>
      <c r="H521" s="124">
        <f>SUM(B521:G521)</f>
        <v>2430</v>
      </c>
      <c r="I521" s="136">
        <v>1379</v>
      </c>
      <c r="J521" s="142">
        <f>(H521-I521)/I521</f>
        <v>0.7621464829586657</v>
      </c>
    </row>
    <row r="522" spans="1:10" ht="15" customHeight="1">
      <c r="A522" s="62" t="s">
        <v>156</v>
      </c>
      <c r="B522" s="57"/>
      <c r="C522" s="57"/>
      <c r="D522" s="57"/>
      <c r="E522" s="84"/>
      <c r="F522" s="57"/>
      <c r="G522" s="57"/>
      <c r="H522" s="121"/>
      <c r="I522" s="136"/>
      <c r="J522" s="127"/>
    </row>
    <row r="523" spans="1:10" ht="15" customHeight="1">
      <c r="A523" s="62" t="s">
        <v>140</v>
      </c>
      <c r="B523" s="57"/>
      <c r="C523" s="57"/>
      <c r="D523" s="57"/>
      <c r="E523" s="84"/>
      <c r="F523" s="57"/>
      <c r="G523" s="57"/>
      <c r="H523" s="121"/>
      <c r="I523" s="136"/>
      <c r="J523" s="127"/>
    </row>
    <row r="524" spans="1:10" ht="15" customHeight="1">
      <c r="A524" s="62"/>
      <c r="B524" s="57"/>
      <c r="C524" s="60"/>
      <c r="D524" s="60"/>
      <c r="E524" s="49"/>
      <c r="F524" s="49"/>
      <c r="G524" s="49"/>
      <c r="H524" s="116"/>
      <c r="I524" s="136"/>
      <c r="J524" s="127"/>
    </row>
    <row r="526" spans="1:8" ht="14.25" customHeight="1">
      <c r="A526" s="74" t="s">
        <v>102</v>
      </c>
      <c r="B526" s="5"/>
      <c r="C526" s="5"/>
      <c r="D526" s="5"/>
      <c r="E526" s="5"/>
      <c r="F526" s="5"/>
      <c r="G526" s="5"/>
      <c r="H526" s="5"/>
    </row>
    <row r="527" spans="1:8" ht="14.25" customHeight="1">
      <c r="A527" s="74" t="s">
        <v>103</v>
      </c>
      <c r="B527" s="5"/>
      <c r="C527" s="5"/>
      <c r="D527" s="5"/>
      <c r="E527" s="5"/>
      <c r="F527" s="5"/>
      <c r="G527" s="5"/>
      <c r="H527" s="5"/>
    </row>
    <row r="528" spans="1:8" ht="14.25" customHeight="1">
      <c r="A528" s="74" t="s">
        <v>158</v>
      </c>
      <c r="B528" s="5"/>
      <c r="C528" s="5"/>
      <c r="D528" s="5"/>
      <c r="E528" s="5"/>
      <c r="F528" s="5"/>
      <c r="G528" s="5"/>
      <c r="H528" s="5"/>
    </row>
    <row r="529" spans="1:8" ht="14.25" customHeight="1">
      <c r="A529" s="74" t="s">
        <v>145</v>
      </c>
      <c r="B529" s="5"/>
      <c r="C529" s="5"/>
      <c r="D529" s="5"/>
      <c r="E529" s="5"/>
      <c r="F529" s="5"/>
      <c r="G529" s="5"/>
      <c r="H529" s="5"/>
    </row>
    <row r="530" spans="1:8" ht="14.25" customHeight="1">
      <c r="A530" s="74" t="s">
        <v>164</v>
      </c>
      <c r="B530" s="5"/>
      <c r="C530" s="5"/>
      <c r="D530" s="5"/>
      <c r="E530" s="5"/>
      <c r="F530" s="5"/>
      <c r="G530" s="5"/>
      <c r="H530" s="5"/>
    </row>
    <row r="531" spans="1:8" ht="14.25" customHeight="1">
      <c r="A531" s="74" t="s">
        <v>143</v>
      </c>
      <c r="B531" s="5" t="s">
        <v>129</v>
      </c>
      <c r="C531" s="5"/>
      <c r="D531" s="5"/>
      <c r="E531" s="5"/>
      <c r="F531" s="5"/>
      <c r="G531" s="5"/>
      <c r="H531" s="5"/>
    </row>
    <row r="532" spans="1:8" ht="14.25" customHeight="1">
      <c r="A532" s="74" t="s">
        <v>144</v>
      </c>
      <c r="B532" s="5"/>
      <c r="C532" s="5"/>
      <c r="D532" s="5"/>
      <c r="E532" s="5"/>
      <c r="F532" s="5"/>
      <c r="G532" s="5"/>
      <c r="H532" s="5"/>
    </row>
    <row r="533" ht="14.25" customHeight="1">
      <c r="A533" s="86" t="s">
        <v>146</v>
      </c>
    </row>
    <row r="534" ht="14.25" customHeight="1">
      <c r="A534" s="86" t="s">
        <v>160</v>
      </c>
    </row>
    <row r="535" ht="14.25" customHeight="1">
      <c r="A535" s="95" t="s">
        <v>171</v>
      </c>
    </row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</sheetData>
  <sheetProtection/>
  <mergeCells count="10">
    <mergeCell ref="B19:D19"/>
    <mergeCell ref="F19:G19"/>
    <mergeCell ref="B161:D161"/>
    <mergeCell ref="F161:G161"/>
    <mergeCell ref="B452:D452"/>
    <mergeCell ref="F452:G452"/>
    <mergeCell ref="B261:D261"/>
    <mergeCell ref="F261:G261"/>
    <mergeCell ref="B362:D362"/>
    <mergeCell ref="F362:G362"/>
  </mergeCells>
  <printOptions gridLines="1"/>
  <pageMargins left="0" right="0" top="0.32" bottom="0" header="0" footer="0"/>
  <pageSetup horizontalDpi="600" verticalDpi="600" orientation="portrait" scale="60" r:id="rId1"/>
  <headerFooter alignWithMargins="0">
    <oddHeader>&amp;R&amp;P  to &amp;N</oddHeader>
  </headerFooter>
  <rowBreaks count="6" manualBreakCount="6">
    <brk id="76" max="9" man="1"/>
    <brk id="160" max="9" man="1"/>
    <brk id="228" max="9" man="1"/>
    <brk id="316" max="9" man="1"/>
    <brk id="381" max="9" man="1"/>
    <brk id="45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2"/>
  <sheetViews>
    <sheetView zoomScalePageLayoutView="0" workbookViewId="0" topLeftCell="A266">
      <selection activeCell="E349" sqref="E349"/>
    </sheetView>
  </sheetViews>
  <sheetFormatPr defaultColWidth="25.00390625" defaultRowHeight="12.75"/>
  <cols>
    <col min="1" max="1" width="25.00390625" style="127" customWidth="1"/>
    <col min="2" max="10" width="15.57421875" style="127" customWidth="1"/>
    <col min="11" max="11" width="18.140625" style="127" customWidth="1"/>
    <col min="12" max="16384" width="25.00390625" style="127" customWidth="1"/>
  </cols>
  <sheetData>
    <row r="1" spans="1:6" s="150" customFormat="1" ht="18.75">
      <c r="A1" s="178" t="s">
        <v>225</v>
      </c>
      <c r="B1" s="179"/>
      <c r="C1" s="179"/>
      <c r="D1" s="179"/>
      <c r="E1" s="179"/>
      <c r="F1" s="180"/>
    </row>
    <row r="2" spans="1:12" s="154" customFormat="1" ht="18.75">
      <c r="A2" s="151"/>
      <c r="B2" s="152"/>
      <c r="C2" s="152"/>
      <c r="D2" s="152"/>
      <c r="E2" s="152"/>
      <c r="F2" s="153"/>
      <c r="G2" s="153"/>
      <c r="H2" s="153"/>
      <c r="I2" s="153"/>
      <c r="J2" s="153"/>
      <c r="K2" s="153"/>
      <c r="L2" s="173" t="s">
        <v>305</v>
      </c>
    </row>
    <row r="3" spans="1:12" s="154" customFormat="1" ht="18.75">
      <c r="A3" s="151" t="s">
        <v>3</v>
      </c>
      <c r="B3" s="152">
        <v>2001</v>
      </c>
      <c r="C3" s="152">
        <v>2002</v>
      </c>
      <c r="D3" s="152">
        <v>2003</v>
      </c>
      <c r="E3" s="152">
        <v>2004</v>
      </c>
      <c r="F3" s="155">
        <v>2005</v>
      </c>
      <c r="G3" s="155">
        <v>2006</v>
      </c>
      <c r="H3" s="155">
        <v>2007</v>
      </c>
      <c r="I3" s="155">
        <v>2008</v>
      </c>
      <c r="J3" s="155">
        <v>2009</v>
      </c>
      <c r="K3" s="155" t="s">
        <v>304</v>
      </c>
      <c r="L3" s="173" t="s">
        <v>306</v>
      </c>
    </row>
    <row r="4" s="154" customFormat="1" ht="18.75">
      <c r="A4" s="156" t="s">
        <v>227</v>
      </c>
    </row>
    <row r="5" ht="11.25">
      <c r="A5" s="157" t="s">
        <v>4</v>
      </c>
    </row>
    <row r="6" ht="11.25">
      <c r="A6" s="28" t="s">
        <v>228</v>
      </c>
    </row>
    <row r="7" spans="1:12" ht="11.25">
      <c r="A7" s="28" t="s">
        <v>229</v>
      </c>
      <c r="B7" s="127">
        <v>180000</v>
      </c>
      <c r="C7" s="127">
        <v>350400</v>
      </c>
      <c r="D7" s="127">
        <v>669000</v>
      </c>
      <c r="E7" s="127">
        <v>921280</v>
      </c>
      <c r="F7" s="127">
        <v>467500</v>
      </c>
      <c r="G7" s="127">
        <v>466125</v>
      </c>
      <c r="H7" s="127">
        <v>814165</v>
      </c>
      <c r="I7" s="127">
        <v>442000</v>
      </c>
      <c r="J7" s="127">
        <v>724100</v>
      </c>
      <c r="K7" s="127">
        <v>925900</v>
      </c>
      <c r="L7" s="128">
        <f aca="true" t="shared" si="0" ref="L7:L12">AVERAGE(B7:K7)</f>
        <v>596047</v>
      </c>
    </row>
    <row r="8" spans="1:12" ht="11.25">
      <c r="A8" s="28" t="s">
        <v>230</v>
      </c>
      <c r="B8" s="127">
        <v>120</v>
      </c>
      <c r="C8" s="127">
        <v>650</v>
      </c>
      <c r="D8" s="127">
        <v>954</v>
      </c>
      <c r="E8" s="127">
        <v>969</v>
      </c>
      <c r="F8" s="127">
        <v>747</v>
      </c>
      <c r="G8" s="127">
        <v>771</v>
      </c>
      <c r="H8" s="127">
        <v>1077</v>
      </c>
      <c r="I8" s="127">
        <v>442</v>
      </c>
      <c r="J8" s="127">
        <v>1312</v>
      </c>
      <c r="K8" s="127">
        <v>994</v>
      </c>
      <c r="L8" s="128">
        <f t="shared" si="0"/>
        <v>803.6</v>
      </c>
    </row>
    <row r="9" spans="1:12" ht="11.25">
      <c r="A9" s="28" t="s">
        <v>231</v>
      </c>
      <c r="B9" s="27">
        <f>B7/B8</f>
        <v>1500</v>
      </c>
      <c r="C9" s="127">
        <v>539</v>
      </c>
      <c r="D9" s="127">
        <f aca="true" t="shared" si="1" ref="D9:I9">D7/D8</f>
        <v>701.2578616352201</v>
      </c>
      <c r="E9" s="127">
        <f t="shared" si="1"/>
        <v>950.7533539731683</v>
      </c>
      <c r="F9" s="127">
        <f t="shared" si="1"/>
        <v>625.8366800535475</v>
      </c>
      <c r="G9" s="127">
        <f t="shared" si="1"/>
        <v>604.5719844357976</v>
      </c>
      <c r="H9" s="127">
        <f t="shared" si="1"/>
        <v>755.9563602599815</v>
      </c>
      <c r="I9" s="127">
        <f t="shared" si="1"/>
        <v>1000</v>
      </c>
      <c r="J9" s="127">
        <f>J7/J8</f>
        <v>551.905487804878</v>
      </c>
      <c r="K9" s="127">
        <f>K7/K8</f>
        <v>931.4889336016097</v>
      </c>
      <c r="L9" s="128">
        <f>L7/L8</f>
        <v>741.7210054753608</v>
      </c>
    </row>
    <row r="10" spans="1:12" ht="11.25">
      <c r="A10" s="28" t="s">
        <v>5</v>
      </c>
      <c r="L10" s="128"/>
    </row>
    <row r="11" spans="1:12" ht="11.25">
      <c r="A11" s="28" t="s">
        <v>229</v>
      </c>
      <c r="B11" s="127">
        <v>1060600</v>
      </c>
      <c r="C11" s="127">
        <v>2933520</v>
      </c>
      <c r="D11" s="127">
        <v>1912640</v>
      </c>
      <c r="E11" s="127">
        <v>1258376</v>
      </c>
      <c r="F11" s="127">
        <v>2488350</v>
      </c>
      <c r="G11" s="127">
        <v>2466675</v>
      </c>
      <c r="H11" s="127">
        <v>2124800</v>
      </c>
      <c r="I11" s="127">
        <v>2030050</v>
      </c>
      <c r="J11" s="127">
        <v>2192860</v>
      </c>
      <c r="K11" s="127">
        <v>2964380</v>
      </c>
      <c r="L11" s="128">
        <f t="shared" si="0"/>
        <v>2143225.1</v>
      </c>
    </row>
    <row r="12" spans="1:12" ht="11.25">
      <c r="A12" s="28" t="s">
        <v>230</v>
      </c>
      <c r="B12" s="127">
        <v>1217</v>
      </c>
      <c r="C12" s="127">
        <v>3825</v>
      </c>
      <c r="D12" s="127">
        <v>2522</v>
      </c>
      <c r="E12" s="127">
        <v>1579</v>
      </c>
      <c r="F12" s="127">
        <v>2771</v>
      </c>
      <c r="G12" s="127">
        <v>2704</v>
      </c>
      <c r="H12" s="127">
        <v>2284</v>
      </c>
      <c r="I12" s="127">
        <v>2182</v>
      </c>
      <c r="J12" s="127">
        <v>2226</v>
      </c>
      <c r="K12" s="127">
        <v>3135</v>
      </c>
      <c r="L12" s="128">
        <f t="shared" si="0"/>
        <v>2444.5</v>
      </c>
    </row>
    <row r="13" spans="1:12" ht="11.25">
      <c r="A13" s="28" t="s">
        <v>232</v>
      </c>
      <c r="B13" s="27">
        <f>B11/B12</f>
        <v>871.4872637633525</v>
      </c>
      <c r="C13" s="127">
        <v>767</v>
      </c>
      <c r="D13" s="127">
        <f>D11/D12</f>
        <v>758.3822363203807</v>
      </c>
      <c r="E13" s="127">
        <f>E11/E12</f>
        <v>796.9449018366055</v>
      </c>
      <c r="F13" s="127">
        <v>898</v>
      </c>
      <c r="G13" s="127">
        <v>898</v>
      </c>
      <c r="H13" s="127">
        <v>898</v>
      </c>
      <c r="I13" s="127">
        <f>I11/I12</f>
        <v>930.3620531622365</v>
      </c>
      <c r="J13" s="127">
        <f>J11/J12</f>
        <v>985.1123090745732</v>
      </c>
      <c r="K13" s="127">
        <f>K11/K12</f>
        <v>945.5757575757576</v>
      </c>
      <c r="L13" s="128">
        <f>L11/L12</f>
        <v>876.7539783186746</v>
      </c>
    </row>
    <row r="14" spans="1:12" ht="11.25">
      <c r="A14" s="27" t="s">
        <v>233</v>
      </c>
      <c r="B14" s="128">
        <v>1240600</v>
      </c>
      <c r="C14" s="128">
        <v>3283920</v>
      </c>
      <c r="D14" s="128">
        <f aca="true" t="shared" si="2" ref="D14:K15">D7+D11</f>
        <v>2581640</v>
      </c>
      <c r="E14" s="128">
        <f t="shared" si="2"/>
        <v>2179656</v>
      </c>
      <c r="F14" s="128">
        <f t="shared" si="2"/>
        <v>2955850</v>
      </c>
      <c r="G14" s="128">
        <f t="shared" si="2"/>
        <v>2932800</v>
      </c>
      <c r="H14" s="128">
        <f t="shared" si="2"/>
        <v>2938965</v>
      </c>
      <c r="I14" s="128">
        <f t="shared" si="2"/>
        <v>2472050</v>
      </c>
      <c r="J14" s="128">
        <f t="shared" si="2"/>
        <v>2916960</v>
      </c>
      <c r="K14" s="128">
        <f t="shared" si="2"/>
        <v>3890280</v>
      </c>
      <c r="L14" s="128">
        <f>AVERAGE(B14:K14)</f>
        <v>2739272.1</v>
      </c>
    </row>
    <row r="15" spans="1:12" ht="11.25">
      <c r="A15" s="27" t="s">
        <v>234</v>
      </c>
      <c r="B15" s="128">
        <v>1337</v>
      </c>
      <c r="C15" s="128">
        <f>C8+C12</f>
        <v>4475</v>
      </c>
      <c r="D15" s="128">
        <f t="shared" si="2"/>
        <v>3476</v>
      </c>
      <c r="E15" s="128">
        <f t="shared" si="2"/>
        <v>2548</v>
      </c>
      <c r="F15" s="128">
        <f t="shared" si="2"/>
        <v>3518</v>
      </c>
      <c r="G15" s="128">
        <f t="shared" si="2"/>
        <v>3475</v>
      </c>
      <c r="H15" s="128">
        <f t="shared" si="2"/>
        <v>3361</v>
      </c>
      <c r="I15" s="128">
        <f t="shared" si="2"/>
        <v>2624</v>
      </c>
      <c r="J15" s="128">
        <f t="shared" si="2"/>
        <v>3538</v>
      </c>
      <c r="K15" s="128">
        <f t="shared" si="2"/>
        <v>4129</v>
      </c>
      <c r="L15" s="128">
        <f>AVERAGE(B15:K15)</f>
        <v>3248.1</v>
      </c>
    </row>
    <row r="16" ht="11.25">
      <c r="A16" s="28"/>
    </row>
    <row r="17" ht="11.25">
      <c r="A17" s="157" t="s">
        <v>6</v>
      </c>
    </row>
    <row r="18" ht="11.25">
      <c r="A18" s="27" t="s">
        <v>7</v>
      </c>
    </row>
    <row r="19" spans="1:12" ht="11.25">
      <c r="A19" s="28" t="s">
        <v>235</v>
      </c>
      <c r="B19" s="127">
        <v>452990</v>
      </c>
      <c r="C19" s="127">
        <v>688450</v>
      </c>
      <c r="D19" s="127">
        <v>514540</v>
      </c>
      <c r="E19" s="127">
        <v>1258270</v>
      </c>
      <c r="F19" s="127">
        <v>228150</v>
      </c>
      <c r="G19" s="127">
        <v>527400</v>
      </c>
      <c r="H19" s="127">
        <v>530200</v>
      </c>
      <c r="I19" s="127">
        <v>409900</v>
      </c>
      <c r="J19" s="127">
        <v>469000</v>
      </c>
      <c r="K19" s="127">
        <v>682860</v>
      </c>
      <c r="L19" s="128">
        <f aca="true" t="shared" si="3" ref="L19:L27">AVERAGE(B19:K19)</f>
        <v>576176</v>
      </c>
    </row>
    <row r="20" spans="1:12" ht="11.25">
      <c r="A20" s="28" t="s">
        <v>236</v>
      </c>
      <c r="B20" s="127">
        <v>890</v>
      </c>
      <c r="C20" s="127">
        <v>1517</v>
      </c>
      <c r="D20" s="127">
        <v>715</v>
      </c>
      <c r="E20" s="127">
        <v>1643</v>
      </c>
      <c r="F20" s="127">
        <v>282</v>
      </c>
      <c r="G20" s="127">
        <v>785</v>
      </c>
      <c r="H20" s="127">
        <v>709</v>
      </c>
      <c r="I20" s="127">
        <v>513</v>
      </c>
      <c r="J20" s="127">
        <v>430</v>
      </c>
      <c r="K20" s="127">
        <v>796</v>
      </c>
      <c r="L20" s="128">
        <f t="shared" si="3"/>
        <v>828</v>
      </c>
    </row>
    <row r="21" spans="1:12" ht="11.25">
      <c r="A21" s="28" t="s">
        <v>237</v>
      </c>
      <c r="B21" s="27">
        <f>B19/B20</f>
        <v>508.97752808988764</v>
      </c>
      <c r="C21" s="127">
        <v>454</v>
      </c>
      <c r="D21" s="127">
        <f aca="true" t="shared" si="4" ref="D21:I21">D19/D20</f>
        <v>719.6363636363636</v>
      </c>
      <c r="E21" s="127">
        <f t="shared" si="4"/>
        <v>765.8368837492392</v>
      </c>
      <c r="F21" s="127">
        <f t="shared" si="4"/>
        <v>809.0425531914893</v>
      </c>
      <c r="G21" s="127">
        <f t="shared" si="4"/>
        <v>671.8471337579617</v>
      </c>
      <c r="H21" s="127">
        <f t="shared" si="4"/>
        <v>747.8138222849083</v>
      </c>
      <c r="I21" s="127">
        <f t="shared" si="4"/>
        <v>799.0253411306043</v>
      </c>
      <c r="J21" s="127">
        <f>J19/J20</f>
        <v>1090.6976744186047</v>
      </c>
      <c r="K21" s="127">
        <f>K19/K20</f>
        <v>857.8643216080402</v>
      </c>
      <c r="L21" s="128">
        <f>L19/L20</f>
        <v>695.864734299517</v>
      </c>
    </row>
    <row r="22" spans="1:12" ht="11.25">
      <c r="A22" s="27" t="s">
        <v>8</v>
      </c>
      <c r="L22" s="128"/>
    </row>
    <row r="23" spans="1:12" ht="11.25">
      <c r="A23" s="28" t="s">
        <v>235</v>
      </c>
      <c r="B23" s="127">
        <v>12343135</v>
      </c>
      <c r="C23" s="127">
        <v>4251046</v>
      </c>
      <c r="D23" s="127">
        <v>9153400</v>
      </c>
      <c r="E23" s="127">
        <v>5371650</v>
      </c>
      <c r="F23" s="127">
        <v>7393400</v>
      </c>
      <c r="G23" s="127">
        <v>5153300</v>
      </c>
      <c r="H23" s="127">
        <v>5724765</v>
      </c>
      <c r="I23" s="127">
        <v>5122800</v>
      </c>
      <c r="J23" s="127">
        <v>5404700</v>
      </c>
      <c r="K23" s="127">
        <v>13890300</v>
      </c>
      <c r="L23" s="128">
        <f t="shared" si="3"/>
        <v>7380849.6</v>
      </c>
    </row>
    <row r="24" spans="1:12" ht="11.25">
      <c r="A24" s="28" t="s">
        <v>236</v>
      </c>
      <c r="B24" s="127">
        <v>16166</v>
      </c>
      <c r="C24" s="127">
        <v>10065</v>
      </c>
      <c r="D24" s="127">
        <v>11075</v>
      </c>
      <c r="E24" s="127">
        <v>9786</v>
      </c>
      <c r="F24" s="127">
        <v>9745</v>
      </c>
      <c r="G24" s="127">
        <v>8315</v>
      </c>
      <c r="H24" s="127">
        <v>8097</v>
      </c>
      <c r="I24" s="127">
        <v>9464</v>
      </c>
      <c r="J24" s="127">
        <v>9134</v>
      </c>
      <c r="K24" s="127">
        <v>16650</v>
      </c>
      <c r="L24" s="128">
        <f t="shared" si="3"/>
        <v>10849.7</v>
      </c>
    </row>
    <row r="25" spans="1:12" ht="11.25">
      <c r="A25" s="28" t="s">
        <v>238</v>
      </c>
      <c r="B25" s="27">
        <f>B23/B24</f>
        <v>763.5243721390573</v>
      </c>
      <c r="C25" s="127">
        <v>422</v>
      </c>
      <c r="D25" s="127">
        <f aca="true" t="shared" si="5" ref="D25:I25">D23/D24</f>
        <v>826.492099322799</v>
      </c>
      <c r="E25" s="127">
        <f t="shared" si="5"/>
        <v>548.9117106069896</v>
      </c>
      <c r="F25" s="127">
        <f t="shared" si="5"/>
        <v>758.6865059004617</v>
      </c>
      <c r="G25" s="127">
        <f t="shared" si="5"/>
        <v>619.7594708358389</v>
      </c>
      <c r="H25" s="127">
        <f t="shared" si="5"/>
        <v>707.0229714709152</v>
      </c>
      <c r="I25" s="127">
        <f t="shared" si="5"/>
        <v>541.2933220625529</v>
      </c>
      <c r="J25" s="127">
        <f>J23/J24</f>
        <v>591.712283774907</v>
      </c>
      <c r="K25" s="127">
        <f>K23/K24</f>
        <v>834.2522522522522</v>
      </c>
      <c r="L25" s="128">
        <f>L23/L24</f>
        <v>680.2814455699236</v>
      </c>
    </row>
    <row r="26" spans="1:12" ht="11.25">
      <c r="A26" s="27" t="s">
        <v>239</v>
      </c>
      <c r="B26" s="128">
        <v>12796125</v>
      </c>
      <c r="C26" s="128">
        <f aca="true" t="shared" si="6" ref="C26:J27">C19+C23</f>
        <v>4939496</v>
      </c>
      <c r="D26" s="128">
        <f t="shared" si="6"/>
        <v>9667940</v>
      </c>
      <c r="E26" s="128">
        <f t="shared" si="6"/>
        <v>6629920</v>
      </c>
      <c r="F26" s="128">
        <f t="shared" si="6"/>
        <v>7621550</v>
      </c>
      <c r="G26" s="128">
        <f t="shared" si="6"/>
        <v>5680700</v>
      </c>
      <c r="H26" s="128">
        <f t="shared" si="6"/>
        <v>6254965</v>
      </c>
      <c r="I26" s="128">
        <f t="shared" si="6"/>
        <v>5532700</v>
      </c>
      <c r="J26" s="128">
        <f t="shared" si="6"/>
        <v>5873700</v>
      </c>
      <c r="K26" s="127">
        <f>K23+K19</f>
        <v>14573160</v>
      </c>
      <c r="L26" s="128">
        <f t="shared" si="3"/>
        <v>7957025.6</v>
      </c>
    </row>
    <row r="27" spans="1:12" ht="11.25">
      <c r="A27" s="27" t="s">
        <v>240</v>
      </c>
      <c r="B27" s="128">
        <v>17056</v>
      </c>
      <c r="C27" s="128">
        <f t="shared" si="6"/>
        <v>11582</v>
      </c>
      <c r="D27" s="128">
        <f t="shared" si="6"/>
        <v>11790</v>
      </c>
      <c r="E27" s="128">
        <f t="shared" si="6"/>
        <v>11429</v>
      </c>
      <c r="F27" s="128">
        <f t="shared" si="6"/>
        <v>10027</v>
      </c>
      <c r="G27" s="128">
        <f t="shared" si="6"/>
        <v>9100</v>
      </c>
      <c r="H27" s="128">
        <f t="shared" si="6"/>
        <v>8806</v>
      </c>
      <c r="I27" s="128">
        <f t="shared" si="6"/>
        <v>9977</v>
      </c>
      <c r="J27" s="128">
        <f t="shared" si="6"/>
        <v>9564</v>
      </c>
      <c r="K27" s="127">
        <f>K24+K20</f>
        <v>17446</v>
      </c>
      <c r="L27" s="128">
        <f t="shared" si="3"/>
        <v>11677.7</v>
      </c>
    </row>
    <row r="28" ht="11.25">
      <c r="A28" s="28"/>
    </row>
    <row r="29" ht="11.25">
      <c r="A29" s="157" t="s">
        <v>241</v>
      </c>
    </row>
    <row r="30" spans="1:12" ht="11.25">
      <c r="A30" s="28" t="s">
        <v>229</v>
      </c>
      <c r="B30" s="127">
        <v>7198492</v>
      </c>
      <c r="C30" s="127">
        <v>8225356</v>
      </c>
      <c r="D30" s="127">
        <v>6902400</v>
      </c>
      <c r="E30" s="127">
        <v>5951000</v>
      </c>
      <c r="F30" s="127">
        <v>5049000</v>
      </c>
      <c r="G30" s="127">
        <v>4907100</v>
      </c>
      <c r="H30" s="127">
        <v>5436100</v>
      </c>
      <c r="I30" s="127">
        <v>6761700</v>
      </c>
      <c r="J30" s="127">
        <v>8097700</v>
      </c>
      <c r="K30" s="127">
        <v>5904200</v>
      </c>
      <c r="L30" s="128">
        <f>AVERAGE(B30:K30)</f>
        <v>6443304.8</v>
      </c>
    </row>
    <row r="31" spans="1:12" ht="11.25">
      <c r="A31" s="28" t="s">
        <v>242</v>
      </c>
      <c r="B31" s="127">
        <v>5993</v>
      </c>
      <c r="C31" s="127">
        <v>6933</v>
      </c>
      <c r="D31" s="127">
        <v>4798</v>
      </c>
      <c r="E31" s="127">
        <v>5898</v>
      </c>
      <c r="F31" s="127">
        <v>5091</v>
      </c>
      <c r="G31" s="127">
        <v>5320</v>
      </c>
      <c r="H31" s="127">
        <v>5790</v>
      </c>
      <c r="I31" s="127">
        <v>6842</v>
      </c>
      <c r="J31" s="127">
        <v>6645</v>
      </c>
      <c r="K31" s="127">
        <v>5187</v>
      </c>
      <c r="L31" s="128">
        <f>AVERAGE(B31:K31)</f>
        <v>5849.7</v>
      </c>
    </row>
    <row r="32" spans="1:12" ht="11.25">
      <c r="A32" s="28" t="s">
        <v>243</v>
      </c>
      <c r="B32" s="27">
        <f>B30/B31</f>
        <v>1201.150008343067</v>
      </c>
      <c r="C32" s="127">
        <v>1186</v>
      </c>
      <c r="D32" s="127">
        <f aca="true" t="shared" si="7" ref="D32:I32">D30/D31</f>
        <v>1438.5994164235099</v>
      </c>
      <c r="E32" s="127">
        <f t="shared" si="7"/>
        <v>1008.9860969820278</v>
      </c>
      <c r="F32" s="127">
        <f t="shared" si="7"/>
        <v>991.7501473187979</v>
      </c>
      <c r="G32" s="127">
        <f t="shared" si="7"/>
        <v>922.3872180451128</v>
      </c>
      <c r="H32" s="127">
        <f t="shared" si="7"/>
        <v>938.8773747841105</v>
      </c>
      <c r="I32" s="127">
        <f t="shared" si="7"/>
        <v>988.2636655948553</v>
      </c>
      <c r="J32" s="127">
        <f>J30/J31</f>
        <v>1218.6155003762228</v>
      </c>
      <c r="K32" s="127">
        <f>K30/K31</f>
        <v>1138.2687487950645</v>
      </c>
      <c r="L32" s="127">
        <f>L30/L31</f>
        <v>1101.4761098859772</v>
      </c>
    </row>
    <row r="33" ht="11.25">
      <c r="A33" s="28"/>
    </row>
    <row r="34" ht="11.25">
      <c r="A34" s="27" t="s">
        <v>106</v>
      </c>
    </row>
    <row r="35" spans="1:12" ht="11.25">
      <c r="A35" s="28" t="s">
        <v>244</v>
      </c>
      <c r="C35" s="127">
        <v>831690</v>
      </c>
      <c r="D35" s="127">
        <v>684300</v>
      </c>
      <c r="E35" s="127">
        <v>149000</v>
      </c>
      <c r="F35" s="127">
        <v>1144700</v>
      </c>
      <c r="G35" s="127">
        <v>689225</v>
      </c>
      <c r="H35" s="127">
        <v>913400</v>
      </c>
      <c r="I35" s="127">
        <v>1076000</v>
      </c>
      <c r="J35" s="127">
        <v>1623800</v>
      </c>
      <c r="K35" s="127">
        <v>1275750</v>
      </c>
      <c r="L35" s="128">
        <f>AVERAGE(B35:K35)</f>
        <v>931985</v>
      </c>
    </row>
    <row r="36" spans="1:12" ht="11.25">
      <c r="A36" s="28" t="s">
        <v>83</v>
      </c>
      <c r="C36" s="127">
        <v>1052</v>
      </c>
      <c r="D36" s="127">
        <v>830</v>
      </c>
      <c r="E36" s="127">
        <v>430</v>
      </c>
      <c r="F36" s="127">
        <v>1391</v>
      </c>
      <c r="G36" s="127">
        <v>1113</v>
      </c>
      <c r="H36" s="127">
        <v>1176</v>
      </c>
      <c r="I36" s="127">
        <v>1105</v>
      </c>
      <c r="J36" s="127">
        <v>2134</v>
      </c>
      <c r="K36" s="127">
        <v>1457</v>
      </c>
      <c r="L36" s="128">
        <f>AVERAGE(B36:K36)</f>
        <v>1187.5555555555557</v>
      </c>
    </row>
    <row r="37" ht="11.25">
      <c r="A37" s="157" t="s">
        <v>245</v>
      </c>
    </row>
    <row r="38" ht="11.25">
      <c r="A38" s="27" t="s">
        <v>10</v>
      </c>
    </row>
    <row r="39" spans="1:12" ht="11.25">
      <c r="A39" s="28" t="s">
        <v>11</v>
      </c>
      <c r="B39" s="127">
        <v>6797000</v>
      </c>
      <c r="C39" s="127">
        <v>11186995</v>
      </c>
      <c r="D39" s="127">
        <v>10990012</v>
      </c>
      <c r="E39" s="127">
        <v>7569700</v>
      </c>
      <c r="F39" s="127">
        <v>11075944</v>
      </c>
      <c r="G39" s="127">
        <v>9406216</v>
      </c>
      <c r="H39" s="127">
        <v>9086110</v>
      </c>
      <c r="I39" s="127">
        <v>7988738</v>
      </c>
      <c r="J39" s="127">
        <v>10990475</v>
      </c>
      <c r="K39" s="127">
        <v>10236800</v>
      </c>
      <c r="L39" s="128">
        <f>AVERAGE(B39:K39)</f>
        <v>9532799</v>
      </c>
    </row>
    <row r="40" spans="1:12" ht="11.25">
      <c r="A40" s="28" t="s">
        <v>12</v>
      </c>
      <c r="B40" s="127">
        <v>4900</v>
      </c>
      <c r="C40" s="127">
        <v>7764</v>
      </c>
      <c r="D40" s="127">
        <v>6114</v>
      </c>
      <c r="E40" s="127">
        <v>5081</v>
      </c>
      <c r="F40" s="127">
        <v>6939</v>
      </c>
      <c r="G40" s="127">
        <v>5601</v>
      </c>
      <c r="H40" s="127">
        <v>5473</v>
      </c>
      <c r="I40" s="127">
        <v>4691</v>
      </c>
      <c r="J40" s="127">
        <v>8042</v>
      </c>
      <c r="K40" s="127">
        <v>7163</v>
      </c>
      <c r="L40" s="128">
        <f>AVERAGE(B40:K40)</f>
        <v>6176.8</v>
      </c>
    </row>
    <row r="41" spans="1:12" ht="11.25">
      <c r="A41" s="28" t="s">
        <v>246</v>
      </c>
      <c r="B41" s="27">
        <f>B39/B40</f>
        <v>1387.142857142857</v>
      </c>
      <c r="C41" s="127">
        <v>1441</v>
      </c>
      <c r="D41" s="127">
        <f aca="true" t="shared" si="8" ref="D41:I41">D39/D40</f>
        <v>1797.5158652273471</v>
      </c>
      <c r="E41" s="127">
        <f t="shared" si="8"/>
        <v>1489.8051564652628</v>
      </c>
      <c r="F41" s="127">
        <f t="shared" si="8"/>
        <v>1596.1873468799538</v>
      </c>
      <c r="G41" s="127">
        <f t="shared" si="8"/>
        <v>1679.381539010891</v>
      </c>
      <c r="H41" s="127">
        <f t="shared" si="8"/>
        <v>1660.1699250867896</v>
      </c>
      <c r="I41" s="127">
        <f t="shared" si="8"/>
        <v>1702.9925389042849</v>
      </c>
      <c r="J41" s="127">
        <f>J39/J40</f>
        <v>1366.6345436458591</v>
      </c>
      <c r="K41" s="127">
        <f>K39/K40</f>
        <v>1429.121876308809</v>
      </c>
      <c r="L41" s="127">
        <f>L39/L40</f>
        <v>1543.3232418080559</v>
      </c>
    </row>
    <row r="42" ht="11.25">
      <c r="A42" s="27" t="s">
        <v>13</v>
      </c>
    </row>
    <row r="43" spans="1:12" ht="11.25">
      <c r="A43" s="28" t="s">
        <v>11</v>
      </c>
      <c r="B43" s="127">
        <v>74189720</v>
      </c>
      <c r="C43" s="127">
        <v>62423663</v>
      </c>
      <c r="D43" s="127">
        <v>67484100</v>
      </c>
      <c r="E43" s="127">
        <v>59580600</v>
      </c>
      <c r="F43" s="127">
        <v>65300481</v>
      </c>
      <c r="G43" s="127">
        <v>53200600</v>
      </c>
      <c r="H43" s="127">
        <v>75380500</v>
      </c>
      <c r="I43" s="127">
        <v>57285200</v>
      </c>
      <c r="J43" s="127">
        <v>88307100</v>
      </c>
      <c r="K43" s="127">
        <v>89017500</v>
      </c>
      <c r="L43" s="128">
        <f>AVERAGE(B43:K43)</f>
        <v>69216946.4</v>
      </c>
    </row>
    <row r="44" spans="1:12" ht="11.25">
      <c r="A44" s="28" t="s">
        <v>12</v>
      </c>
      <c r="B44" s="127">
        <v>25268</v>
      </c>
      <c r="C44" s="127">
        <v>27571</v>
      </c>
      <c r="D44" s="127">
        <v>25453</v>
      </c>
      <c r="E44" s="127">
        <v>26335</v>
      </c>
      <c r="F44" s="127">
        <v>22352</v>
      </c>
      <c r="G44" s="127">
        <v>20402</v>
      </c>
      <c r="H44" s="127">
        <v>28037</v>
      </c>
      <c r="I44" s="127">
        <v>24263</v>
      </c>
      <c r="J44" s="127">
        <v>29768</v>
      </c>
      <c r="K44" s="127">
        <v>26513</v>
      </c>
      <c r="L44" s="128">
        <f>AVERAGE(B44:K44)</f>
        <v>25596.2</v>
      </c>
    </row>
    <row r="45" spans="1:12" ht="11.25">
      <c r="A45" s="28" t="s">
        <v>246</v>
      </c>
      <c r="B45" s="27">
        <f>B43/B44</f>
        <v>2936.1136615482033</v>
      </c>
      <c r="C45" s="127">
        <v>2264</v>
      </c>
      <c r="D45" s="127">
        <f aca="true" t="shared" si="9" ref="D45:I45">D43/D44</f>
        <v>2651.322044552705</v>
      </c>
      <c r="E45" s="127">
        <f t="shared" si="9"/>
        <v>2262.41123979495</v>
      </c>
      <c r="F45" s="127">
        <f t="shared" si="9"/>
        <v>2921.460316750179</v>
      </c>
      <c r="G45" s="127">
        <f t="shared" si="9"/>
        <v>2607.6169003038917</v>
      </c>
      <c r="H45" s="127">
        <f t="shared" si="9"/>
        <v>2688.6079109747834</v>
      </c>
      <c r="I45" s="127">
        <f t="shared" si="9"/>
        <v>2361.0105922598195</v>
      </c>
      <c r="J45" s="127">
        <f>J43/J44</f>
        <v>2966.5110185434023</v>
      </c>
      <c r="K45" s="127">
        <f>K43/K44</f>
        <v>3357.503866027986</v>
      </c>
      <c r="L45" s="128">
        <f>L43/L44</f>
        <v>2704.188371711426</v>
      </c>
    </row>
    <row r="46" spans="1:12" ht="11.25">
      <c r="A46" s="27" t="s">
        <v>247</v>
      </c>
      <c r="B46" s="128">
        <v>80986720</v>
      </c>
      <c r="C46" s="128">
        <f aca="true" t="shared" si="10" ref="C46:K47">C39+C43</f>
        <v>73610658</v>
      </c>
      <c r="D46" s="128">
        <f t="shared" si="10"/>
        <v>78474112</v>
      </c>
      <c r="E46" s="128">
        <f t="shared" si="10"/>
        <v>67150300</v>
      </c>
      <c r="F46" s="128">
        <f t="shared" si="10"/>
        <v>76376425</v>
      </c>
      <c r="G46" s="128">
        <f t="shared" si="10"/>
        <v>62606816</v>
      </c>
      <c r="H46" s="128">
        <f t="shared" si="10"/>
        <v>84466610</v>
      </c>
      <c r="I46" s="128">
        <f t="shared" si="10"/>
        <v>65273938</v>
      </c>
      <c r="J46" s="128">
        <f t="shared" si="10"/>
        <v>99297575</v>
      </c>
      <c r="K46" s="128">
        <f t="shared" si="10"/>
        <v>99254300</v>
      </c>
      <c r="L46" s="128">
        <f>AVERAGE(B46:K46)</f>
        <v>78749745.4</v>
      </c>
    </row>
    <row r="47" spans="1:12" ht="11.25">
      <c r="A47" s="27" t="s">
        <v>240</v>
      </c>
      <c r="B47" s="128">
        <v>30168</v>
      </c>
      <c r="C47" s="128">
        <f t="shared" si="10"/>
        <v>35335</v>
      </c>
      <c r="D47" s="128">
        <f t="shared" si="10"/>
        <v>31567</v>
      </c>
      <c r="E47" s="128">
        <f t="shared" si="10"/>
        <v>31416</v>
      </c>
      <c r="F47" s="128">
        <f t="shared" si="10"/>
        <v>29291</v>
      </c>
      <c r="G47" s="128">
        <f t="shared" si="10"/>
        <v>26003</v>
      </c>
      <c r="H47" s="128">
        <f t="shared" si="10"/>
        <v>33510</v>
      </c>
      <c r="I47" s="128">
        <f t="shared" si="10"/>
        <v>28954</v>
      </c>
      <c r="J47" s="128">
        <f t="shared" si="10"/>
        <v>37810</v>
      </c>
      <c r="K47" s="128">
        <f t="shared" si="10"/>
        <v>33676</v>
      </c>
      <c r="L47" s="128">
        <f>AVERAGE(B47:K47)</f>
        <v>31773</v>
      </c>
    </row>
    <row r="48" ht="11.25">
      <c r="A48" s="28"/>
    </row>
    <row r="49" ht="11.25">
      <c r="A49" s="157" t="s">
        <v>154</v>
      </c>
    </row>
    <row r="50" ht="11.25">
      <c r="A50" s="27" t="s">
        <v>10</v>
      </c>
    </row>
    <row r="51" spans="1:12" ht="11.25">
      <c r="A51" s="28" t="s">
        <v>11</v>
      </c>
      <c r="D51" s="127">
        <v>2210744</v>
      </c>
      <c r="E51" s="127">
        <v>8186000</v>
      </c>
      <c r="F51" s="127">
        <v>16716250</v>
      </c>
      <c r="G51" s="127">
        <v>13940900</v>
      </c>
      <c r="H51" s="127">
        <v>12838500</v>
      </c>
      <c r="I51" s="127">
        <v>12510550</v>
      </c>
      <c r="J51" s="127">
        <v>14227620</v>
      </c>
      <c r="K51" s="127">
        <v>15565631</v>
      </c>
      <c r="L51" s="128">
        <f aca="true" t="shared" si="11" ref="L51:L59">AVERAGE(B51:K51)</f>
        <v>12024524.375</v>
      </c>
    </row>
    <row r="52" spans="1:12" ht="11.25">
      <c r="A52" s="28" t="s">
        <v>12</v>
      </c>
      <c r="D52" s="127">
        <v>1566</v>
      </c>
      <c r="E52" s="127">
        <v>5112</v>
      </c>
      <c r="F52" s="127">
        <v>10476</v>
      </c>
      <c r="G52" s="127">
        <v>8253</v>
      </c>
      <c r="H52" s="127">
        <v>7634</v>
      </c>
      <c r="I52" s="127">
        <v>7051</v>
      </c>
      <c r="J52" s="127">
        <v>9625</v>
      </c>
      <c r="K52" s="127">
        <v>11130</v>
      </c>
      <c r="L52" s="128">
        <f t="shared" si="11"/>
        <v>7605.875</v>
      </c>
    </row>
    <row r="53" spans="1:12" ht="11.25">
      <c r="A53" s="28" t="s">
        <v>246</v>
      </c>
      <c r="D53" s="127">
        <f aca="true" t="shared" si="12" ref="D53:I53">D51/D52</f>
        <v>1411.7139208173692</v>
      </c>
      <c r="E53" s="127">
        <f t="shared" si="12"/>
        <v>1601.3302034428796</v>
      </c>
      <c r="F53" s="127">
        <f t="shared" si="12"/>
        <v>1595.6710576555938</v>
      </c>
      <c r="G53" s="127">
        <f t="shared" si="12"/>
        <v>1689.1918090391373</v>
      </c>
      <c r="H53" s="127">
        <f t="shared" si="12"/>
        <v>1681.7526853549907</v>
      </c>
      <c r="I53" s="127">
        <f t="shared" si="12"/>
        <v>1774.2944263225074</v>
      </c>
      <c r="J53" s="127">
        <f>J51/J52</f>
        <v>1478.1942857142858</v>
      </c>
      <c r="K53" s="127">
        <f>K51/K52</f>
        <v>1398.5292902066487</v>
      </c>
      <c r="L53" s="128">
        <f>L51/L52</f>
        <v>1580.9521422584514</v>
      </c>
    </row>
    <row r="54" spans="1:12" ht="11.25">
      <c r="A54" s="27" t="s">
        <v>13</v>
      </c>
      <c r="L54" s="128"/>
    </row>
    <row r="55" spans="1:12" ht="11.25">
      <c r="A55" s="28" t="s">
        <v>11</v>
      </c>
      <c r="D55" s="127">
        <v>3376000</v>
      </c>
      <c r="E55" s="127">
        <v>2597380</v>
      </c>
      <c r="F55" s="127">
        <v>11050880</v>
      </c>
      <c r="G55" s="127">
        <v>4923000</v>
      </c>
      <c r="H55" s="127">
        <v>3054900</v>
      </c>
      <c r="I55" s="127">
        <v>3899434</v>
      </c>
      <c r="J55" s="127">
        <v>12875800</v>
      </c>
      <c r="K55" s="127">
        <v>13155400</v>
      </c>
      <c r="L55" s="128">
        <f t="shared" si="11"/>
        <v>6866599.25</v>
      </c>
    </row>
    <row r="56" spans="1:12" ht="11.25">
      <c r="A56" s="28" t="s">
        <v>12</v>
      </c>
      <c r="D56" s="127">
        <v>1688</v>
      </c>
      <c r="E56" s="127">
        <v>3026</v>
      </c>
      <c r="F56" s="127">
        <v>4777</v>
      </c>
      <c r="G56" s="127">
        <v>2433</v>
      </c>
      <c r="H56" s="127">
        <v>1517</v>
      </c>
      <c r="I56" s="127">
        <v>2869</v>
      </c>
      <c r="J56" s="127">
        <v>8302</v>
      </c>
      <c r="K56" s="127">
        <v>4189</v>
      </c>
      <c r="L56" s="128">
        <f t="shared" si="11"/>
        <v>3600.125</v>
      </c>
    </row>
    <row r="57" spans="1:12" ht="11.25">
      <c r="A57" s="28" t="s">
        <v>246</v>
      </c>
      <c r="D57" s="127">
        <f aca="true" t="shared" si="13" ref="D57:I57">D55/D56</f>
        <v>2000</v>
      </c>
      <c r="E57" s="127">
        <f t="shared" si="13"/>
        <v>858.354263053536</v>
      </c>
      <c r="F57" s="127">
        <f t="shared" si="13"/>
        <v>2313.351475821645</v>
      </c>
      <c r="G57" s="127">
        <f t="shared" si="13"/>
        <v>2023.4278668310728</v>
      </c>
      <c r="H57" s="127">
        <f t="shared" si="13"/>
        <v>2013.7771918259723</v>
      </c>
      <c r="I57" s="127">
        <f t="shared" si="13"/>
        <v>1359.1613802718716</v>
      </c>
      <c r="J57" s="127">
        <f>J55/J56</f>
        <v>1550.9274873524453</v>
      </c>
      <c r="K57" s="127">
        <f>K55/K56</f>
        <v>3140.4631176891858</v>
      </c>
      <c r="L57" s="128">
        <f>L55/L56</f>
        <v>1907.3224540814556</v>
      </c>
    </row>
    <row r="58" spans="1:12" ht="11.25">
      <c r="A58" s="27" t="s">
        <v>247</v>
      </c>
      <c r="D58" s="127">
        <f aca="true" t="shared" si="14" ref="D58:K59">D51+D55</f>
        <v>5586744</v>
      </c>
      <c r="E58" s="127">
        <f t="shared" si="14"/>
        <v>10783380</v>
      </c>
      <c r="F58" s="127">
        <f t="shared" si="14"/>
        <v>27767130</v>
      </c>
      <c r="G58" s="127">
        <f t="shared" si="14"/>
        <v>18863900</v>
      </c>
      <c r="H58" s="127">
        <f t="shared" si="14"/>
        <v>15893400</v>
      </c>
      <c r="I58" s="127">
        <f t="shared" si="14"/>
        <v>16409984</v>
      </c>
      <c r="J58" s="127">
        <f t="shared" si="14"/>
        <v>27103420</v>
      </c>
      <c r="K58" s="127">
        <f t="shared" si="14"/>
        <v>28721031</v>
      </c>
      <c r="L58" s="128">
        <f t="shared" si="11"/>
        <v>18891123.625</v>
      </c>
    </row>
    <row r="59" spans="1:12" ht="11.25">
      <c r="A59" s="27" t="s">
        <v>240</v>
      </c>
      <c r="D59" s="127">
        <f t="shared" si="14"/>
        <v>3254</v>
      </c>
      <c r="E59" s="127">
        <f t="shared" si="14"/>
        <v>8138</v>
      </c>
      <c r="F59" s="127">
        <f t="shared" si="14"/>
        <v>15253</v>
      </c>
      <c r="G59" s="127">
        <f t="shared" si="14"/>
        <v>10686</v>
      </c>
      <c r="H59" s="127">
        <f t="shared" si="14"/>
        <v>9151</v>
      </c>
      <c r="I59" s="127">
        <f t="shared" si="14"/>
        <v>9920</v>
      </c>
      <c r="J59" s="127">
        <f t="shared" si="14"/>
        <v>17927</v>
      </c>
      <c r="K59" s="127">
        <f t="shared" si="14"/>
        <v>15319</v>
      </c>
      <c r="L59" s="128">
        <f t="shared" si="11"/>
        <v>11206</v>
      </c>
    </row>
    <row r="60" ht="11.25">
      <c r="A60" s="28"/>
    </row>
    <row r="61" ht="11.25">
      <c r="A61" s="157" t="s">
        <v>14</v>
      </c>
    </row>
    <row r="62" ht="11.25">
      <c r="A62" s="27" t="s">
        <v>10</v>
      </c>
    </row>
    <row r="63" spans="1:12" ht="11.25">
      <c r="A63" s="28" t="s">
        <v>11</v>
      </c>
      <c r="B63" s="127">
        <v>2288823</v>
      </c>
      <c r="C63" s="127">
        <v>4161200</v>
      </c>
      <c r="D63" s="127">
        <v>4152893</v>
      </c>
      <c r="E63" s="127">
        <v>1250811</v>
      </c>
      <c r="F63" s="127">
        <v>1687720</v>
      </c>
      <c r="G63" s="127">
        <v>1348824</v>
      </c>
      <c r="H63" s="127">
        <v>1312248</v>
      </c>
      <c r="I63" s="127">
        <v>1169125</v>
      </c>
      <c r="J63" s="127">
        <v>1503500</v>
      </c>
      <c r="K63" s="127">
        <v>2820664</v>
      </c>
      <c r="L63" s="128">
        <f aca="true" t="shared" si="15" ref="L63:L75">AVERAGE(B63:K63)</f>
        <v>2169580.8</v>
      </c>
    </row>
    <row r="64" spans="1:12" ht="11.25">
      <c r="A64" s="28" t="s">
        <v>12</v>
      </c>
      <c r="B64" s="127">
        <v>1376</v>
      </c>
      <c r="C64" s="127">
        <v>3212</v>
      </c>
      <c r="D64" s="127">
        <v>1627</v>
      </c>
      <c r="E64" s="127">
        <v>748</v>
      </c>
      <c r="F64" s="127">
        <v>853</v>
      </c>
      <c r="G64" s="127">
        <v>738</v>
      </c>
      <c r="H64" s="127">
        <v>1005</v>
      </c>
      <c r="I64" s="127">
        <v>791</v>
      </c>
      <c r="J64" s="127">
        <v>1004</v>
      </c>
      <c r="K64" s="127">
        <v>1873</v>
      </c>
      <c r="L64" s="128">
        <f t="shared" si="15"/>
        <v>1322.7</v>
      </c>
    </row>
    <row r="65" spans="1:12" ht="11.25">
      <c r="A65" s="28" t="s">
        <v>246</v>
      </c>
      <c r="B65" s="27">
        <f>B63/B64</f>
        <v>1663.3888081395348</v>
      </c>
      <c r="C65" s="127">
        <v>1296</v>
      </c>
      <c r="D65" s="127">
        <f aca="true" t="shared" si="16" ref="D65:I65">D63/D64</f>
        <v>2552.4849416103257</v>
      </c>
      <c r="E65" s="127">
        <f t="shared" si="16"/>
        <v>1672.207219251337</v>
      </c>
      <c r="F65" s="127">
        <f t="shared" si="16"/>
        <v>1978.5697538100821</v>
      </c>
      <c r="G65" s="127">
        <f t="shared" si="16"/>
        <v>1827.6747967479675</v>
      </c>
      <c r="H65" s="127">
        <f t="shared" si="16"/>
        <v>1305.7194029850746</v>
      </c>
      <c r="I65" s="127">
        <f t="shared" si="16"/>
        <v>1478.0341340075854</v>
      </c>
      <c r="J65" s="127">
        <f>J63/J64</f>
        <v>1497.5099601593627</v>
      </c>
      <c r="K65" s="127">
        <f>K63/K64</f>
        <v>1505.9604911906033</v>
      </c>
      <c r="L65" s="128">
        <f>L63/L64</f>
        <v>1640.2667271490131</v>
      </c>
    </row>
    <row r="66" spans="1:12" ht="11.25">
      <c r="A66" s="27" t="s">
        <v>13</v>
      </c>
      <c r="L66" s="128"/>
    </row>
    <row r="67" spans="1:12" ht="11.25">
      <c r="A67" s="28" t="s">
        <v>11</v>
      </c>
      <c r="B67" s="127">
        <v>24432954</v>
      </c>
      <c r="C67" s="127">
        <v>13777925</v>
      </c>
      <c r="D67" s="127">
        <v>15961000</v>
      </c>
      <c r="E67" s="127">
        <v>14407128</v>
      </c>
      <c r="F67" s="127">
        <v>25183674</v>
      </c>
      <c r="G67" s="127">
        <v>21637254</v>
      </c>
      <c r="H67" s="127">
        <v>5154640</v>
      </c>
      <c r="I67" s="127">
        <v>4950750</v>
      </c>
      <c r="J67" s="127">
        <v>13478000</v>
      </c>
      <c r="K67" s="127">
        <v>17944890</v>
      </c>
      <c r="L67" s="128">
        <f t="shared" si="15"/>
        <v>15692821.5</v>
      </c>
    </row>
    <row r="68" spans="1:12" ht="11.25">
      <c r="A68" s="28" t="s">
        <v>12</v>
      </c>
      <c r="B68" s="127">
        <v>8559</v>
      </c>
      <c r="C68" s="127">
        <v>7031</v>
      </c>
      <c r="D68" s="127">
        <v>7973</v>
      </c>
      <c r="E68" s="127">
        <v>5398</v>
      </c>
      <c r="F68" s="127">
        <v>6383</v>
      </c>
      <c r="G68" s="127">
        <v>5757</v>
      </c>
      <c r="H68" s="127">
        <v>2063</v>
      </c>
      <c r="I68" s="127">
        <v>2382</v>
      </c>
      <c r="J68" s="127">
        <v>4137</v>
      </c>
      <c r="K68" s="127">
        <v>5052</v>
      </c>
      <c r="L68" s="128">
        <f t="shared" si="15"/>
        <v>5473.5</v>
      </c>
    </row>
    <row r="69" spans="1:12" ht="11.25">
      <c r="A69" s="28" t="s">
        <v>246</v>
      </c>
      <c r="B69" s="27">
        <f>B67/B68</f>
        <v>2854.650543287767</v>
      </c>
      <c r="C69" s="127">
        <v>1960</v>
      </c>
      <c r="D69" s="127">
        <f aca="true" t="shared" si="17" ref="D69:I69">D67/D68</f>
        <v>2001.8813495547472</v>
      </c>
      <c r="E69" s="127">
        <f t="shared" si="17"/>
        <v>2668.975175991108</v>
      </c>
      <c r="F69" s="127">
        <f t="shared" si="17"/>
        <v>3945.429108569638</v>
      </c>
      <c r="G69" s="127">
        <f t="shared" si="17"/>
        <v>3758.4252214695152</v>
      </c>
      <c r="H69" s="127">
        <f t="shared" si="17"/>
        <v>2498.6136694134757</v>
      </c>
      <c r="I69" s="127">
        <f t="shared" si="17"/>
        <v>2078.4005037783377</v>
      </c>
      <c r="J69" s="127">
        <f>J67/J68</f>
        <v>3257.9163645153494</v>
      </c>
      <c r="K69" s="127">
        <f>K67/K68</f>
        <v>3552.036817102138</v>
      </c>
      <c r="L69" s="128">
        <f>L67/L68</f>
        <v>2867.054261441491</v>
      </c>
    </row>
    <row r="70" spans="1:12" ht="11.25">
      <c r="A70" s="27" t="s">
        <v>104</v>
      </c>
      <c r="B70" s="27"/>
      <c r="L70" s="128"/>
    </row>
    <row r="71" spans="1:12" ht="11.25">
      <c r="A71" s="28" t="s">
        <v>11</v>
      </c>
      <c r="B71" s="27"/>
      <c r="C71" s="127">
        <v>6200000</v>
      </c>
      <c r="D71" s="127">
        <v>8000000</v>
      </c>
      <c r="E71" s="127">
        <v>7360000</v>
      </c>
      <c r="F71" s="127">
        <v>12281500</v>
      </c>
      <c r="G71" s="127">
        <v>3150000</v>
      </c>
      <c r="H71" s="127">
        <v>32720000</v>
      </c>
      <c r="I71" s="127">
        <v>19850950</v>
      </c>
      <c r="J71" s="127">
        <v>30467200</v>
      </c>
      <c r="K71" s="127">
        <v>24480000</v>
      </c>
      <c r="L71" s="128">
        <f t="shared" si="15"/>
        <v>16056627.777777778</v>
      </c>
    </row>
    <row r="72" spans="1:12" ht="11.25">
      <c r="A72" s="28" t="s">
        <v>12</v>
      </c>
      <c r="B72" s="27"/>
      <c r="C72" s="127">
        <v>1550</v>
      </c>
      <c r="D72" s="127">
        <v>1600</v>
      </c>
      <c r="E72" s="127">
        <v>1600</v>
      </c>
      <c r="F72" s="127">
        <v>2100</v>
      </c>
      <c r="G72" s="127">
        <v>700</v>
      </c>
      <c r="H72" s="127">
        <v>6104</v>
      </c>
      <c r="I72" s="127">
        <v>5200</v>
      </c>
      <c r="J72" s="127">
        <v>6170</v>
      </c>
      <c r="K72" s="127">
        <v>4456</v>
      </c>
      <c r="L72" s="128">
        <f t="shared" si="15"/>
        <v>3275.5555555555557</v>
      </c>
    </row>
    <row r="73" spans="1:12" ht="11.25">
      <c r="A73" s="28" t="s">
        <v>246</v>
      </c>
      <c r="B73" s="27"/>
      <c r="C73" s="127">
        <v>4000</v>
      </c>
      <c r="D73" s="127">
        <f aca="true" t="shared" si="18" ref="D73:I73">D71/D72</f>
        <v>5000</v>
      </c>
      <c r="E73" s="127">
        <f t="shared" si="18"/>
        <v>4600</v>
      </c>
      <c r="F73" s="127">
        <f t="shared" si="18"/>
        <v>5848.333333333333</v>
      </c>
      <c r="G73" s="127">
        <f t="shared" si="18"/>
        <v>4500</v>
      </c>
      <c r="H73" s="127">
        <f t="shared" si="18"/>
        <v>5360.419397116645</v>
      </c>
      <c r="I73" s="127">
        <f t="shared" si="18"/>
        <v>3817.4903846153848</v>
      </c>
      <c r="J73" s="127">
        <f>J71/J72</f>
        <v>4937.957860615883</v>
      </c>
      <c r="K73" s="127">
        <f>K71/K72</f>
        <v>5493.716337522442</v>
      </c>
      <c r="L73" s="128">
        <f>L71/L72</f>
        <v>4901.955563093623</v>
      </c>
    </row>
    <row r="74" spans="1:12" ht="11.25">
      <c r="A74" s="27" t="s">
        <v>239</v>
      </c>
      <c r="B74" s="127">
        <f>B63+B67</f>
        <v>26721777</v>
      </c>
      <c r="C74" s="127">
        <f aca="true" t="shared" si="19" ref="C74:K75">C63+C67+C71</f>
        <v>24139125</v>
      </c>
      <c r="D74" s="127">
        <f t="shared" si="19"/>
        <v>28113893</v>
      </c>
      <c r="E74" s="127">
        <f t="shared" si="19"/>
        <v>23017939</v>
      </c>
      <c r="F74" s="127">
        <f t="shared" si="19"/>
        <v>39152894</v>
      </c>
      <c r="G74" s="127">
        <f t="shared" si="19"/>
        <v>26136078</v>
      </c>
      <c r="H74" s="127">
        <f t="shared" si="19"/>
        <v>39186888</v>
      </c>
      <c r="I74" s="127">
        <f t="shared" si="19"/>
        <v>25970825</v>
      </c>
      <c r="J74" s="127">
        <f t="shared" si="19"/>
        <v>45448700</v>
      </c>
      <c r="K74" s="127">
        <f t="shared" si="19"/>
        <v>45245554</v>
      </c>
      <c r="L74" s="128">
        <f t="shared" si="15"/>
        <v>32313367.3</v>
      </c>
    </row>
    <row r="75" spans="1:12" ht="11.25">
      <c r="A75" s="27" t="s">
        <v>248</v>
      </c>
      <c r="B75" s="127">
        <v>9935</v>
      </c>
      <c r="C75" s="127">
        <f t="shared" si="19"/>
        <v>11793</v>
      </c>
      <c r="D75" s="127">
        <f t="shared" si="19"/>
        <v>11200</v>
      </c>
      <c r="E75" s="127">
        <f t="shared" si="19"/>
        <v>7746</v>
      </c>
      <c r="F75" s="127">
        <f t="shared" si="19"/>
        <v>9336</v>
      </c>
      <c r="G75" s="127">
        <f t="shared" si="19"/>
        <v>7195</v>
      </c>
      <c r="H75" s="127">
        <f t="shared" si="19"/>
        <v>9172</v>
      </c>
      <c r="I75" s="127">
        <f t="shared" si="19"/>
        <v>8373</v>
      </c>
      <c r="J75" s="127">
        <f t="shared" si="19"/>
        <v>11311</v>
      </c>
      <c r="K75" s="127">
        <f t="shared" si="19"/>
        <v>11381</v>
      </c>
      <c r="L75" s="128">
        <f t="shared" si="15"/>
        <v>9744.2</v>
      </c>
    </row>
    <row r="76" ht="11.25">
      <c r="A76" s="28"/>
    </row>
    <row r="77" spans="1:2" ht="11.25">
      <c r="A77" s="157" t="s">
        <v>15</v>
      </c>
      <c r="B77" s="128"/>
    </row>
    <row r="78" spans="1:12" ht="11.25">
      <c r="A78" s="28" t="s">
        <v>229</v>
      </c>
      <c r="B78" s="127">
        <v>18542500</v>
      </c>
      <c r="C78" s="127">
        <v>26651225</v>
      </c>
      <c r="D78" s="127">
        <v>20180400</v>
      </c>
      <c r="E78" s="127">
        <v>17954000</v>
      </c>
      <c r="F78" s="127">
        <v>14901100</v>
      </c>
      <c r="G78" s="127">
        <v>10096100</v>
      </c>
      <c r="H78" s="127">
        <v>15113400</v>
      </c>
      <c r="I78" s="127">
        <v>23567100</v>
      </c>
      <c r="J78" s="127">
        <v>20560000</v>
      </c>
      <c r="K78" s="127">
        <v>43908000</v>
      </c>
      <c r="L78" s="128">
        <f>AVERAGE(B78:K78)</f>
        <v>21147382.5</v>
      </c>
    </row>
    <row r="79" spans="1:12" ht="11.25">
      <c r="A79" s="28" t="s">
        <v>242</v>
      </c>
      <c r="B79" s="127">
        <v>5525</v>
      </c>
      <c r="C79" s="127">
        <v>9785</v>
      </c>
      <c r="D79" s="127">
        <v>5977</v>
      </c>
      <c r="E79" s="127">
        <v>9016</v>
      </c>
      <c r="F79" s="127">
        <v>7886</v>
      </c>
      <c r="G79" s="127">
        <v>5463</v>
      </c>
      <c r="H79" s="127">
        <v>7116</v>
      </c>
      <c r="I79" s="127">
        <v>13325</v>
      </c>
      <c r="J79" s="127">
        <v>13194</v>
      </c>
      <c r="K79" s="127">
        <v>15092</v>
      </c>
      <c r="L79" s="128">
        <f>AVERAGE(B79:K79)</f>
        <v>9237.9</v>
      </c>
    </row>
    <row r="80" spans="1:12" ht="11.25">
      <c r="A80" s="28" t="s">
        <v>249</v>
      </c>
      <c r="B80" s="127">
        <v>2400</v>
      </c>
      <c r="C80" s="127">
        <v>2724</v>
      </c>
      <c r="D80" s="127">
        <f aca="true" t="shared" si="20" ref="D80:I80">D78/D79</f>
        <v>3376.3426468127823</v>
      </c>
      <c r="E80" s="127">
        <f t="shared" si="20"/>
        <v>1991.3487133984029</v>
      </c>
      <c r="F80" s="127">
        <f t="shared" si="20"/>
        <v>1889.5637839208725</v>
      </c>
      <c r="G80" s="127">
        <f t="shared" si="20"/>
        <v>1848.087131612667</v>
      </c>
      <c r="H80" s="127">
        <f t="shared" si="20"/>
        <v>2123.8617200674535</v>
      </c>
      <c r="I80" s="127">
        <f t="shared" si="20"/>
        <v>1768.6378986866791</v>
      </c>
      <c r="J80" s="127">
        <f>J78/J79</f>
        <v>1558.2840685159922</v>
      </c>
      <c r="K80" s="127">
        <f>K78/K79</f>
        <v>2909.3559501722766</v>
      </c>
      <c r="L80" s="127">
        <f>L78/L79</f>
        <v>2289.1980320202642</v>
      </c>
    </row>
    <row r="81" ht="11.25">
      <c r="A81" s="28"/>
    </row>
    <row r="82" ht="11.25">
      <c r="A82" s="157" t="s">
        <v>16</v>
      </c>
    </row>
    <row r="83" spans="1:12" ht="11.25">
      <c r="A83" s="28" t="s">
        <v>229</v>
      </c>
      <c r="B83" s="127">
        <v>1159513</v>
      </c>
      <c r="C83" s="127">
        <v>2058225</v>
      </c>
      <c r="D83" s="127">
        <v>3515808</v>
      </c>
      <c r="E83" s="127">
        <v>700000</v>
      </c>
      <c r="F83" s="127">
        <v>750000</v>
      </c>
      <c r="G83" s="127">
        <v>1350000</v>
      </c>
      <c r="H83" s="127">
        <v>831200</v>
      </c>
      <c r="I83" s="127">
        <v>54000</v>
      </c>
      <c r="J83" s="127">
        <v>1290000</v>
      </c>
      <c r="K83" s="127">
        <v>2902400</v>
      </c>
      <c r="L83" s="128">
        <f>AVERAGE(B83:K83)</f>
        <v>1461114.6</v>
      </c>
    </row>
    <row r="84" spans="1:12" ht="11.25">
      <c r="A84" s="28" t="s">
        <v>242</v>
      </c>
      <c r="B84" s="127">
        <v>730</v>
      </c>
      <c r="C84" s="127">
        <v>2088</v>
      </c>
      <c r="D84" s="127">
        <v>2602</v>
      </c>
      <c r="E84" s="127">
        <v>600</v>
      </c>
      <c r="F84" s="127">
        <v>300</v>
      </c>
      <c r="G84" s="127">
        <v>750</v>
      </c>
      <c r="H84" s="127">
        <v>486</v>
      </c>
      <c r="I84" s="127">
        <v>45</v>
      </c>
      <c r="J84" s="127">
        <v>750</v>
      </c>
      <c r="K84" s="127">
        <v>1668</v>
      </c>
      <c r="L84" s="128">
        <f>AVERAGE(B84:K84)</f>
        <v>1001.9</v>
      </c>
    </row>
    <row r="85" spans="1:12" ht="11.25">
      <c r="A85" s="28" t="s">
        <v>249</v>
      </c>
      <c r="B85" s="127">
        <v>1524</v>
      </c>
      <c r="C85" s="127">
        <v>986</v>
      </c>
      <c r="D85" s="127">
        <f aca="true" t="shared" si="21" ref="D85:I85">D83/D84</f>
        <v>1351.1944657955419</v>
      </c>
      <c r="E85" s="127">
        <f t="shared" si="21"/>
        <v>1166.6666666666667</v>
      </c>
      <c r="F85" s="127">
        <f t="shared" si="21"/>
        <v>2500</v>
      </c>
      <c r="G85" s="127">
        <f t="shared" si="21"/>
        <v>1800</v>
      </c>
      <c r="H85" s="127">
        <f t="shared" si="21"/>
        <v>1710.2880658436213</v>
      </c>
      <c r="I85" s="127">
        <f t="shared" si="21"/>
        <v>1200</v>
      </c>
      <c r="J85" s="127">
        <f>J83/J84</f>
        <v>1720</v>
      </c>
      <c r="K85" s="127">
        <f>K83/K84</f>
        <v>1740.0479616306955</v>
      </c>
      <c r="L85" s="127">
        <f>L83/L84</f>
        <v>1458.3437468809263</v>
      </c>
    </row>
    <row r="86" spans="1:2" ht="11.25">
      <c r="A86" s="28"/>
      <c r="B86" s="128"/>
    </row>
    <row r="87" spans="1:2" ht="11.25">
      <c r="A87" s="157"/>
      <c r="B87" s="128"/>
    </row>
    <row r="88" spans="1:12" s="125" customFormat="1" ht="18.75">
      <c r="A88" s="158" t="s">
        <v>3</v>
      </c>
      <c r="B88" s="159">
        <v>2001</v>
      </c>
      <c r="C88" s="160">
        <v>2002</v>
      </c>
      <c r="D88" s="160">
        <v>2003</v>
      </c>
      <c r="E88" s="160">
        <v>2004</v>
      </c>
      <c r="F88" s="160">
        <v>2005</v>
      </c>
      <c r="G88" s="160">
        <v>2006</v>
      </c>
      <c r="H88" s="160">
        <v>2007</v>
      </c>
      <c r="I88" s="160">
        <v>2008</v>
      </c>
      <c r="J88" s="155" t="s">
        <v>226</v>
      </c>
      <c r="K88" s="155" t="s">
        <v>304</v>
      </c>
      <c r="L88" s="173" t="s">
        <v>306</v>
      </c>
    </row>
    <row r="89" spans="1:2" s="129" customFormat="1" ht="11.25">
      <c r="A89" s="130" t="s">
        <v>17</v>
      </c>
      <c r="B89" s="128"/>
    </row>
    <row r="90" spans="1:2" s="129" customFormat="1" ht="11.25">
      <c r="A90" s="161" t="s">
        <v>250</v>
      </c>
      <c r="B90" s="128"/>
    </row>
    <row r="91" s="129" customFormat="1" ht="11.25">
      <c r="A91" s="162" t="s">
        <v>251</v>
      </c>
    </row>
    <row r="92" s="129" customFormat="1" ht="11.25">
      <c r="A92" s="163" t="s">
        <v>17</v>
      </c>
    </row>
    <row r="93" s="129" customFormat="1" ht="11.25">
      <c r="A93" s="164" t="s">
        <v>18</v>
      </c>
    </row>
    <row r="94" spans="1:12" s="129" customFormat="1" ht="11.25">
      <c r="A94" s="164" t="s">
        <v>19</v>
      </c>
      <c r="B94" s="129">
        <v>103862</v>
      </c>
      <c r="C94" s="129">
        <v>111313</v>
      </c>
      <c r="D94" s="129">
        <v>103583</v>
      </c>
      <c r="E94" s="129">
        <v>116577</v>
      </c>
      <c r="F94" s="129">
        <v>100435</v>
      </c>
      <c r="G94" s="129">
        <v>111394</v>
      </c>
      <c r="H94" s="129">
        <v>97254</v>
      </c>
      <c r="I94" s="129">
        <v>78305.16</v>
      </c>
      <c r="J94" s="129">
        <v>92338</v>
      </c>
      <c r="K94" s="129">
        <v>88233.25</v>
      </c>
      <c r="L94" s="128">
        <f aca="true" t="shared" si="22" ref="L94:L99">AVERAGE(B94:K94)</f>
        <v>100329.441</v>
      </c>
    </row>
    <row r="95" spans="1:12" s="129" customFormat="1" ht="11.25">
      <c r="A95" s="164" t="s">
        <v>68</v>
      </c>
      <c r="B95" s="129">
        <v>1011214</v>
      </c>
      <c r="C95" s="129">
        <v>1150656</v>
      </c>
      <c r="D95" s="129">
        <v>1073247</v>
      </c>
      <c r="E95" s="129">
        <v>1149475</v>
      </c>
      <c r="F95" s="129">
        <v>929392</v>
      </c>
      <c r="G95" s="129">
        <v>1173468</v>
      </c>
      <c r="H95" s="129">
        <v>1200050</v>
      </c>
      <c r="I95" s="129">
        <v>980114.17</v>
      </c>
      <c r="J95" s="129">
        <v>917728</v>
      </c>
      <c r="K95" s="129">
        <v>1122765</v>
      </c>
      <c r="L95" s="128">
        <f t="shared" si="22"/>
        <v>1070810.917</v>
      </c>
    </row>
    <row r="96" spans="1:12" s="129" customFormat="1" ht="11.25">
      <c r="A96" s="164" t="s">
        <v>20</v>
      </c>
      <c r="B96" s="129">
        <v>57332</v>
      </c>
      <c r="C96" s="129">
        <v>59500</v>
      </c>
      <c r="D96" s="129">
        <v>57322</v>
      </c>
      <c r="E96" s="129">
        <v>61000</v>
      </c>
      <c r="F96" s="129">
        <v>62134</v>
      </c>
      <c r="G96" s="129">
        <v>58087</v>
      </c>
      <c r="H96" s="129">
        <v>60000</v>
      </c>
      <c r="I96" s="129">
        <v>65000</v>
      </c>
      <c r="J96" s="129">
        <v>60000</v>
      </c>
      <c r="K96" s="129">
        <v>60000</v>
      </c>
      <c r="L96" s="128">
        <f t="shared" si="22"/>
        <v>60037.5</v>
      </c>
    </row>
    <row r="97" spans="1:12" ht="11.25">
      <c r="A97" s="28" t="s">
        <v>86</v>
      </c>
      <c r="B97" s="127">
        <v>18</v>
      </c>
      <c r="L97" s="128"/>
    </row>
    <row r="98" spans="1:12" ht="11.25">
      <c r="A98" s="28" t="s">
        <v>21</v>
      </c>
      <c r="L98" s="128"/>
    </row>
    <row r="99" spans="1:12" ht="11.25">
      <c r="A99" s="28" t="s">
        <v>22</v>
      </c>
      <c r="B99" s="127">
        <v>34411</v>
      </c>
      <c r="C99" s="127">
        <v>40858</v>
      </c>
      <c r="D99" s="127">
        <v>41997</v>
      </c>
      <c r="E99" s="127">
        <v>41056</v>
      </c>
      <c r="F99" s="127">
        <v>37074</v>
      </c>
      <c r="G99" s="127">
        <v>41179</v>
      </c>
      <c r="H99" s="127">
        <v>46649</v>
      </c>
      <c r="I99" s="127">
        <v>40033</v>
      </c>
      <c r="J99" s="127">
        <v>28188</v>
      </c>
      <c r="K99" s="127">
        <v>53928.83</v>
      </c>
      <c r="L99" s="128">
        <f t="shared" si="22"/>
        <v>40537.383</v>
      </c>
    </row>
    <row r="100" ht="11.25">
      <c r="A100" s="28" t="s">
        <v>23</v>
      </c>
    </row>
    <row r="101" ht="11.25">
      <c r="A101" s="28" t="s">
        <v>24</v>
      </c>
    </row>
    <row r="102" ht="11.25">
      <c r="A102" s="28" t="s">
        <v>25</v>
      </c>
    </row>
    <row r="103" ht="11.25">
      <c r="A103" s="28"/>
    </row>
    <row r="104" ht="11.25">
      <c r="A104" s="157" t="s">
        <v>252</v>
      </c>
    </row>
    <row r="105" ht="11.25">
      <c r="A105" s="28" t="s">
        <v>18</v>
      </c>
    </row>
    <row r="106" ht="11.25">
      <c r="A106" s="28" t="s">
        <v>253</v>
      </c>
    </row>
    <row r="107" ht="11.25">
      <c r="A107" s="28" t="s">
        <v>20</v>
      </c>
    </row>
    <row r="108" ht="11.25">
      <c r="A108" s="28" t="s">
        <v>26</v>
      </c>
    </row>
    <row r="109" ht="11.25">
      <c r="A109" s="28" t="s">
        <v>23</v>
      </c>
    </row>
    <row r="110" ht="11.25">
      <c r="A110" s="28" t="s">
        <v>254</v>
      </c>
    </row>
    <row r="111" ht="11.25">
      <c r="A111" s="28" t="s">
        <v>255</v>
      </c>
    </row>
    <row r="112" ht="11.25">
      <c r="A112" s="28"/>
    </row>
    <row r="113" spans="1:12" s="125" customFormat="1" ht="18.75">
      <c r="A113" s="158" t="s">
        <v>3</v>
      </c>
      <c r="B113" s="165">
        <v>2001</v>
      </c>
      <c r="C113" s="160">
        <v>2002</v>
      </c>
      <c r="D113" s="160">
        <v>2003</v>
      </c>
      <c r="E113" s="160">
        <v>2004</v>
      </c>
      <c r="F113" s="160">
        <v>2005</v>
      </c>
      <c r="G113" s="160">
        <v>2006</v>
      </c>
      <c r="H113" s="160">
        <v>2007</v>
      </c>
      <c r="I113" s="160">
        <v>2008</v>
      </c>
      <c r="J113" s="155" t="s">
        <v>226</v>
      </c>
      <c r="K113" s="155" t="s">
        <v>304</v>
      </c>
      <c r="L113" s="173" t="s">
        <v>306</v>
      </c>
    </row>
    <row r="114" ht="11.25">
      <c r="A114" s="166" t="s">
        <v>256</v>
      </c>
    </row>
    <row r="115" ht="11.25">
      <c r="A115" s="167"/>
    </row>
    <row r="116" ht="11.25">
      <c r="A116" s="157" t="s">
        <v>27</v>
      </c>
    </row>
    <row r="117" spans="1:12" ht="11.25">
      <c r="A117" s="28" t="s">
        <v>229</v>
      </c>
      <c r="B117" s="127">
        <v>3855042</v>
      </c>
      <c r="C117" s="127">
        <v>4221693</v>
      </c>
      <c r="D117" s="127">
        <v>2469900</v>
      </c>
      <c r="E117" s="127">
        <v>3786800</v>
      </c>
      <c r="F117" s="127">
        <v>2007300</v>
      </c>
      <c r="G117" s="127">
        <v>3259405</v>
      </c>
      <c r="H117" s="127">
        <v>3221665</v>
      </c>
      <c r="I117" s="127">
        <v>3809547</v>
      </c>
      <c r="J117" s="127">
        <v>3355500</v>
      </c>
      <c r="K117" s="127">
        <v>3725499</v>
      </c>
      <c r="L117" s="128">
        <f>AVERAGE(B117:K117)</f>
        <v>3371235.1</v>
      </c>
    </row>
    <row r="118" spans="1:12" ht="11.25">
      <c r="A118" s="28" t="s">
        <v>242</v>
      </c>
      <c r="B118" s="127">
        <v>161</v>
      </c>
      <c r="C118" s="127">
        <v>170</v>
      </c>
      <c r="D118" s="127">
        <v>154</v>
      </c>
      <c r="E118" s="127">
        <v>143</v>
      </c>
      <c r="F118" s="127">
        <v>97</v>
      </c>
      <c r="G118" s="127">
        <v>128</v>
      </c>
      <c r="H118" s="127">
        <v>129</v>
      </c>
      <c r="I118" s="127">
        <v>147.78</v>
      </c>
      <c r="J118" s="127">
        <v>153</v>
      </c>
      <c r="K118" s="127">
        <v>167</v>
      </c>
      <c r="L118" s="128">
        <f>AVERAGE(B118:K118)</f>
        <v>144.978</v>
      </c>
    </row>
    <row r="119" spans="1:12" ht="11.25">
      <c r="A119" s="28" t="s">
        <v>249</v>
      </c>
      <c r="B119" s="27">
        <f>B117/B118</f>
        <v>23944.360248447207</v>
      </c>
      <c r="C119" s="127">
        <v>24833</v>
      </c>
      <c r="D119" s="127">
        <f aca="true" t="shared" si="23" ref="D119:I119">D117/D118</f>
        <v>16038.311688311689</v>
      </c>
      <c r="E119" s="127">
        <f t="shared" si="23"/>
        <v>26481.11888111888</v>
      </c>
      <c r="F119" s="127">
        <f t="shared" si="23"/>
        <v>20693.81443298969</v>
      </c>
      <c r="G119" s="127">
        <f t="shared" si="23"/>
        <v>25464.1015625</v>
      </c>
      <c r="H119" s="127">
        <f t="shared" si="23"/>
        <v>24974.147286821706</v>
      </c>
      <c r="I119" s="127">
        <f t="shared" si="23"/>
        <v>25778.501827040196</v>
      </c>
      <c r="J119" s="127">
        <f>J117/J118</f>
        <v>21931.37254901961</v>
      </c>
      <c r="K119" s="127">
        <f>K117/K118</f>
        <v>22308.377245508982</v>
      </c>
      <c r="L119" s="127">
        <f>L117/L118</f>
        <v>23253.425347294073</v>
      </c>
    </row>
    <row r="120" ht="11.25">
      <c r="A120" s="28"/>
    </row>
    <row r="121" ht="11.25">
      <c r="A121" s="28"/>
    </row>
    <row r="122" ht="11.25">
      <c r="A122" s="157" t="s">
        <v>28</v>
      </c>
    </row>
    <row r="123" spans="1:12" ht="11.25">
      <c r="A123" s="28" t="s">
        <v>229</v>
      </c>
      <c r="B123" s="127">
        <v>432500</v>
      </c>
      <c r="C123" s="127">
        <v>416600</v>
      </c>
      <c r="D123" s="127">
        <v>546838</v>
      </c>
      <c r="E123" s="127">
        <v>221707</v>
      </c>
      <c r="F123" s="127">
        <v>332707</v>
      </c>
      <c r="G123" s="127">
        <v>541300</v>
      </c>
      <c r="H123" s="127">
        <v>167675</v>
      </c>
      <c r="I123" s="127">
        <v>344839</v>
      </c>
      <c r="J123" s="127">
        <v>431870</v>
      </c>
      <c r="K123" s="127">
        <v>391831</v>
      </c>
      <c r="L123" s="128">
        <f>AVERAGE(B123:K123)</f>
        <v>382786.7</v>
      </c>
    </row>
    <row r="124" spans="1:12" ht="11.25">
      <c r="A124" s="28" t="s">
        <v>242</v>
      </c>
      <c r="B124" s="127">
        <v>33</v>
      </c>
      <c r="C124" s="127">
        <v>38</v>
      </c>
      <c r="D124" s="127">
        <v>63</v>
      </c>
      <c r="E124" s="127">
        <v>36</v>
      </c>
      <c r="F124" s="127">
        <v>45</v>
      </c>
      <c r="G124" s="127">
        <v>66</v>
      </c>
      <c r="H124" s="127">
        <v>26</v>
      </c>
      <c r="I124" s="127">
        <v>43.8</v>
      </c>
      <c r="J124" s="127">
        <v>60</v>
      </c>
      <c r="K124" s="127">
        <v>58</v>
      </c>
      <c r="L124" s="128">
        <f>AVERAGE(B124:K124)</f>
        <v>46.88</v>
      </c>
    </row>
    <row r="125" spans="1:12" ht="11.25">
      <c r="A125" s="28" t="s">
        <v>249</v>
      </c>
      <c r="B125" s="27">
        <f>B123/B124</f>
        <v>13106.060606060606</v>
      </c>
      <c r="C125" s="127">
        <v>11109</v>
      </c>
      <c r="D125" s="127">
        <f aca="true" t="shared" si="24" ref="D125:I125">D123/D124</f>
        <v>8679.968253968254</v>
      </c>
      <c r="E125" s="127">
        <f t="shared" si="24"/>
        <v>6158.527777777777</v>
      </c>
      <c r="F125" s="127">
        <f t="shared" si="24"/>
        <v>7393.488888888889</v>
      </c>
      <c r="G125" s="127">
        <f t="shared" si="24"/>
        <v>8201.515151515152</v>
      </c>
      <c r="H125" s="127">
        <f t="shared" si="24"/>
        <v>6449.038461538462</v>
      </c>
      <c r="I125" s="127">
        <f t="shared" si="24"/>
        <v>7873.036529680366</v>
      </c>
      <c r="J125" s="127">
        <f>J123/J124</f>
        <v>7197.833333333333</v>
      </c>
      <c r="K125" s="127">
        <f>K123/K124</f>
        <v>6755.706896551724</v>
      </c>
      <c r="L125" s="127">
        <f>L123/L124</f>
        <v>8165.245307167235</v>
      </c>
    </row>
    <row r="126" ht="11.25">
      <c r="A126" s="28"/>
    </row>
    <row r="127" ht="11.25">
      <c r="A127" s="157" t="s">
        <v>257</v>
      </c>
    </row>
    <row r="128" spans="1:12" ht="11.25">
      <c r="A128" s="28" t="s">
        <v>229</v>
      </c>
      <c r="B128" s="127">
        <v>817591</v>
      </c>
      <c r="C128" s="127">
        <v>446438</v>
      </c>
      <c r="D128" s="127">
        <v>579839</v>
      </c>
      <c r="E128" s="127">
        <v>407680</v>
      </c>
      <c r="F128" s="127">
        <v>606521</v>
      </c>
      <c r="G128" s="127">
        <v>282430</v>
      </c>
      <c r="H128" s="127">
        <v>315896</v>
      </c>
      <c r="I128" s="127">
        <v>334000</v>
      </c>
      <c r="J128" s="127">
        <v>625697</v>
      </c>
      <c r="K128" s="127">
        <v>267995</v>
      </c>
      <c r="L128" s="128">
        <f>AVERAGE(B128:K128)</f>
        <v>468408.7</v>
      </c>
    </row>
    <row r="129" spans="1:12" ht="11.25">
      <c r="A129" s="28" t="s">
        <v>242</v>
      </c>
      <c r="B129" s="127">
        <v>195</v>
      </c>
      <c r="C129" s="127">
        <v>80.5</v>
      </c>
      <c r="D129" s="127">
        <v>72</v>
      </c>
      <c r="E129" s="127">
        <v>58</v>
      </c>
      <c r="F129" s="127">
        <v>49</v>
      </c>
      <c r="G129" s="127">
        <v>48.8</v>
      </c>
      <c r="H129" s="127">
        <v>31.6</v>
      </c>
      <c r="I129" s="127">
        <v>24.2</v>
      </c>
      <c r="J129" s="127">
        <v>54</v>
      </c>
      <c r="K129" s="127">
        <v>52</v>
      </c>
      <c r="L129" s="128">
        <f>AVERAGE(B129:K129)</f>
        <v>66.51</v>
      </c>
    </row>
    <row r="130" spans="1:12" ht="11.25">
      <c r="A130" s="28" t="s">
        <v>249</v>
      </c>
      <c r="B130" s="27">
        <f>B128/B129</f>
        <v>4192.774358974359</v>
      </c>
      <c r="C130" s="127">
        <v>5546</v>
      </c>
      <c r="D130" s="127">
        <f aca="true" t="shared" si="25" ref="D130:I130">D128/D129</f>
        <v>8053.319444444444</v>
      </c>
      <c r="E130" s="127">
        <f t="shared" si="25"/>
        <v>7028.9655172413795</v>
      </c>
      <c r="F130" s="127">
        <f t="shared" si="25"/>
        <v>12377.979591836734</v>
      </c>
      <c r="G130" s="127">
        <f t="shared" si="25"/>
        <v>5787.5</v>
      </c>
      <c r="H130" s="127">
        <f t="shared" si="25"/>
        <v>9996.708860759492</v>
      </c>
      <c r="I130" s="127">
        <f t="shared" si="25"/>
        <v>13801.652892561984</v>
      </c>
      <c r="J130" s="127">
        <f>J128/J129</f>
        <v>11586.981481481482</v>
      </c>
      <c r="K130" s="127">
        <f>K128/K129</f>
        <v>5153.75</v>
      </c>
      <c r="L130" s="127">
        <f>L128/L129</f>
        <v>7042.680799879717</v>
      </c>
    </row>
    <row r="131" ht="11.25">
      <c r="A131" s="28"/>
    </row>
    <row r="132" ht="11.25">
      <c r="A132" s="157" t="s">
        <v>29</v>
      </c>
    </row>
    <row r="133" spans="1:12" ht="11.25">
      <c r="A133" s="28" t="s">
        <v>229</v>
      </c>
      <c r="B133" s="127">
        <v>423800</v>
      </c>
      <c r="C133" s="127">
        <v>549680</v>
      </c>
      <c r="D133" s="127">
        <v>239070</v>
      </c>
      <c r="E133" s="127">
        <v>111645</v>
      </c>
      <c r="F133" s="127">
        <v>34930</v>
      </c>
      <c r="G133" s="127">
        <v>172400</v>
      </c>
      <c r="H133" s="127">
        <v>49450</v>
      </c>
      <c r="I133" s="127">
        <v>65415</v>
      </c>
      <c r="J133" s="127">
        <v>64343</v>
      </c>
      <c r="K133" s="127">
        <v>84374</v>
      </c>
      <c r="L133" s="128">
        <f>AVERAGE(B133:K133)</f>
        <v>179510.7</v>
      </c>
    </row>
    <row r="134" spans="1:12" ht="11.25">
      <c r="A134" s="28" t="s">
        <v>242</v>
      </c>
      <c r="B134" s="127">
        <v>58</v>
      </c>
      <c r="C134" s="127">
        <v>73</v>
      </c>
      <c r="D134" s="127">
        <v>43</v>
      </c>
      <c r="E134" s="127">
        <v>23</v>
      </c>
      <c r="F134" s="127">
        <v>15</v>
      </c>
      <c r="G134" s="127">
        <v>31</v>
      </c>
      <c r="H134" s="127">
        <v>16</v>
      </c>
      <c r="I134" s="127">
        <v>26.38</v>
      </c>
      <c r="J134" s="127">
        <v>25</v>
      </c>
      <c r="K134" s="127">
        <v>24</v>
      </c>
      <c r="L134" s="128">
        <f>AVERAGE(B134:K134)</f>
        <v>33.438</v>
      </c>
    </row>
    <row r="135" spans="1:12" ht="11.25">
      <c r="A135" s="28" t="s">
        <v>249</v>
      </c>
      <c r="B135" s="27">
        <f>B133/B134</f>
        <v>7306.896551724138</v>
      </c>
      <c r="C135" s="127">
        <v>7530</v>
      </c>
      <c r="D135" s="127">
        <f aca="true" t="shared" si="26" ref="D135:I135">D133/D134</f>
        <v>5559.767441860465</v>
      </c>
      <c r="E135" s="127">
        <f t="shared" si="26"/>
        <v>4854.130434782609</v>
      </c>
      <c r="F135" s="127">
        <f t="shared" si="26"/>
        <v>2328.6666666666665</v>
      </c>
      <c r="G135" s="127">
        <f t="shared" si="26"/>
        <v>5561.290322580645</v>
      </c>
      <c r="H135" s="127">
        <f t="shared" si="26"/>
        <v>3090.625</v>
      </c>
      <c r="I135" s="127">
        <f t="shared" si="26"/>
        <v>2479.7194844579226</v>
      </c>
      <c r="J135" s="127">
        <f>J133/J134</f>
        <v>2573.72</v>
      </c>
      <c r="K135" s="127">
        <f>K133/K134</f>
        <v>3515.5833333333335</v>
      </c>
      <c r="L135" s="127">
        <f>L133/L134</f>
        <v>5368.464022967881</v>
      </c>
    </row>
    <row r="136" ht="11.25">
      <c r="A136" s="28"/>
    </row>
    <row r="137" ht="11.25">
      <c r="A137" s="157" t="s">
        <v>30</v>
      </c>
    </row>
    <row r="138" spans="1:12" ht="11.25">
      <c r="A138" s="28" t="s">
        <v>229</v>
      </c>
      <c r="B138" s="127">
        <v>304250</v>
      </c>
      <c r="C138" s="127">
        <v>197748</v>
      </c>
      <c r="D138" s="127">
        <v>202701</v>
      </c>
      <c r="E138" s="127">
        <v>128300</v>
      </c>
      <c r="F138" s="127">
        <v>200760</v>
      </c>
      <c r="G138" s="127">
        <v>48100</v>
      </c>
      <c r="H138" s="127">
        <v>122500</v>
      </c>
      <c r="I138" s="127">
        <v>302023</v>
      </c>
      <c r="J138" s="127">
        <v>413360</v>
      </c>
      <c r="K138" s="127">
        <v>237960</v>
      </c>
      <c r="L138" s="128">
        <f>AVERAGE(B138:K138)</f>
        <v>215770.2</v>
      </c>
    </row>
    <row r="139" spans="1:12" ht="11.25">
      <c r="A139" s="28" t="s">
        <v>242</v>
      </c>
      <c r="B139" s="127">
        <v>27</v>
      </c>
      <c r="C139" s="127">
        <v>30.5</v>
      </c>
      <c r="D139" s="127">
        <v>66</v>
      </c>
      <c r="E139" s="127">
        <v>29</v>
      </c>
      <c r="F139" s="127">
        <v>45</v>
      </c>
      <c r="G139" s="127">
        <v>37</v>
      </c>
      <c r="H139" s="127">
        <v>27</v>
      </c>
      <c r="I139" s="127">
        <v>59</v>
      </c>
      <c r="J139" s="127">
        <v>103</v>
      </c>
      <c r="K139" s="127">
        <v>75</v>
      </c>
      <c r="L139" s="128">
        <f>AVERAGE(B139:K139)</f>
        <v>49.85</v>
      </c>
    </row>
    <row r="140" spans="1:12" ht="11.25">
      <c r="A140" s="28" t="s">
        <v>249</v>
      </c>
      <c r="B140" s="27">
        <f>B138/B139</f>
        <v>11268.518518518518</v>
      </c>
      <c r="C140" s="127">
        <v>6484</v>
      </c>
      <c r="D140" s="127">
        <f aca="true" t="shared" si="27" ref="D140:I140">D138/D139</f>
        <v>3071.2272727272725</v>
      </c>
      <c r="E140" s="127">
        <f t="shared" si="27"/>
        <v>4424.137931034483</v>
      </c>
      <c r="F140" s="127">
        <f t="shared" si="27"/>
        <v>4461.333333333333</v>
      </c>
      <c r="G140" s="127">
        <f t="shared" si="27"/>
        <v>1300</v>
      </c>
      <c r="H140" s="127">
        <f t="shared" si="27"/>
        <v>4537.037037037037</v>
      </c>
      <c r="I140" s="127">
        <f t="shared" si="27"/>
        <v>5119.033898305085</v>
      </c>
      <c r="J140" s="127">
        <f>J138/J139</f>
        <v>4013.2038834951454</v>
      </c>
      <c r="K140" s="127">
        <f>K138/K139</f>
        <v>3172.8</v>
      </c>
      <c r="L140" s="127">
        <f>L138/L139</f>
        <v>4328.389167502508</v>
      </c>
    </row>
    <row r="141" ht="11.25">
      <c r="A141" s="28"/>
    </row>
    <row r="142" ht="11.25">
      <c r="A142" s="157" t="s">
        <v>65</v>
      </c>
    </row>
    <row r="143" spans="1:12" ht="11.25">
      <c r="A143" s="28" t="s">
        <v>229</v>
      </c>
      <c r="B143" s="127">
        <v>771600</v>
      </c>
      <c r="C143" s="127">
        <v>733692</v>
      </c>
      <c r="D143" s="127">
        <v>493700</v>
      </c>
      <c r="E143" s="127">
        <v>350965</v>
      </c>
      <c r="F143" s="127">
        <v>249900</v>
      </c>
      <c r="G143" s="127">
        <v>548750</v>
      </c>
      <c r="H143" s="127">
        <v>114000</v>
      </c>
      <c r="I143" s="127">
        <v>246264</v>
      </c>
      <c r="J143" s="127">
        <v>102660</v>
      </c>
      <c r="K143" s="127">
        <v>174960</v>
      </c>
      <c r="L143" s="128">
        <f>AVERAGE(B143:K143)</f>
        <v>378649.1</v>
      </c>
    </row>
    <row r="144" spans="1:12" ht="11.25">
      <c r="A144" s="28" t="s">
        <v>242</v>
      </c>
      <c r="B144" s="127">
        <v>85</v>
      </c>
      <c r="C144" s="127">
        <v>75</v>
      </c>
      <c r="D144" s="127">
        <v>64</v>
      </c>
      <c r="E144" s="127">
        <v>55</v>
      </c>
      <c r="F144" s="127">
        <v>34</v>
      </c>
      <c r="G144" s="127">
        <v>78</v>
      </c>
      <c r="H144" s="127">
        <v>18</v>
      </c>
      <c r="I144" s="127">
        <v>53.25</v>
      </c>
      <c r="J144" s="127">
        <v>19</v>
      </c>
      <c r="K144" s="127">
        <v>45</v>
      </c>
      <c r="L144" s="128">
        <f>AVERAGE(B144:K144)</f>
        <v>52.625</v>
      </c>
    </row>
    <row r="145" spans="1:12" ht="11.25">
      <c r="A145" s="28" t="s">
        <v>249</v>
      </c>
      <c r="B145" s="127">
        <f>B143/B144</f>
        <v>9077.64705882353</v>
      </c>
      <c r="C145" s="127">
        <v>9783</v>
      </c>
      <c r="D145" s="127">
        <f aca="true" t="shared" si="28" ref="D145:I145">D143/D144</f>
        <v>7714.0625</v>
      </c>
      <c r="E145" s="127">
        <f t="shared" si="28"/>
        <v>6381.181818181818</v>
      </c>
      <c r="F145" s="127">
        <f t="shared" si="28"/>
        <v>7350</v>
      </c>
      <c r="G145" s="127">
        <f t="shared" si="28"/>
        <v>7035.25641025641</v>
      </c>
      <c r="H145" s="127">
        <f t="shared" si="28"/>
        <v>6333.333333333333</v>
      </c>
      <c r="I145" s="127">
        <f t="shared" si="28"/>
        <v>4624.6760563380285</v>
      </c>
      <c r="J145" s="127">
        <f>J143/J144</f>
        <v>5403.1578947368425</v>
      </c>
      <c r="K145" s="127">
        <f>K143/K144</f>
        <v>3888</v>
      </c>
      <c r="L145" s="127">
        <f>L143/L144</f>
        <v>7195.232304038004</v>
      </c>
    </row>
    <row r="146" ht="11.25">
      <c r="A146" s="28"/>
    </row>
    <row r="147" ht="11.25">
      <c r="A147" s="157" t="s">
        <v>258</v>
      </c>
    </row>
    <row r="148" spans="1:12" ht="11.25">
      <c r="A148" s="28" t="s">
        <v>229</v>
      </c>
      <c r="B148" s="127">
        <v>884500</v>
      </c>
      <c r="C148" s="127">
        <v>1183190</v>
      </c>
      <c r="D148" s="127">
        <v>930284</v>
      </c>
      <c r="E148" s="127">
        <v>695553</v>
      </c>
      <c r="F148" s="127">
        <v>632600</v>
      </c>
      <c r="G148" s="127">
        <v>1014338</v>
      </c>
      <c r="H148" s="127">
        <v>1107609</v>
      </c>
      <c r="I148" s="127">
        <v>1070387</v>
      </c>
      <c r="J148" s="127">
        <v>1185429</v>
      </c>
      <c r="K148" s="127">
        <v>1538785</v>
      </c>
      <c r="L148" s="128">
        <f>AVERAGE(B148:K148)</f>
        <v>1024267.5</v>
      </c>
    </row>
    <row r="149" spans="1:12" ht="11.25">
      <c r="A149" s="28" t="s">
        <v>242</v>
      </c>
      <c r="B149" s="127">
        <v>97</v>
      </c>
      <c r="C149" s="127">
        <v>125.5</v>
      </c>
      <c r="D149" s="127">
        <v>131</v>
      </c>
      <c r="E149" s="127">
        <v>97</v>
      </c>
      <c r="F149" s="127">
        <v>74</v>
      </c>
      <c r="G149" s="127">
        <v>88.6</v>
      </c>
      <c r="H149" s="127">
        <v>86.8</v>
      </c>
      <c r="I149" s="127">
        <v>83.78</v>
      </c>
      <c r="J149" s="127">
        <v>94</v>
      </c>
      <c r="K149" s="127">
        <v>130</v>
      </c>
      <c r="L149" s="128">
        <f>AVERAGE(B149:K149)</f>
        <v>100.768</v>
      </c>
    </row>
    <row r="150" spans="1:12" ht="11.25">
      <c r="A150" s="28" t="s">
        <v>249</v>
      </c>
      <c r="B150" s="27">
        <f>B148/B149</f>
        <v>9118.556701030928</v>
      </c>
      <c r="C150" s="127">
        <v>9428</v>
      </c>
      <c r="D150" s="127">
        <f aca="true" t="shared" si="29" ref="D150:I150">D148/D149</f>
        <v>7101.404580152672</v>
      </c>
      <c r="E150" s="127">
        <f t="shared" si="29"/>
        <v>7170.649484536082</v>
      </c>
      <c r="F150" s="127">
        <f t="shared" si="29"/>
        <v>8548.648648648648</v>
      </c>
      <c r="G150" s="127">
        <f t="shared" si="29"/>
        <v>11448.510158013545</v>
      </c>
      <c r="H150" s="127">
        <f t="shared" si="29"/>
        <v>12760.472350230415</v>
      </c>
      <c r="I150" s="127">
        <f t="shared" si="29"/>
        <v>12776.163762234424</v>
      </c>
      <c r="J150" s="127">
        <f>J148/J149</f>
        <v>12610.946808510638</v>
      </c>
      <c r="K150" s="127">
        <f>K148/K149</f>
        <v>11836.807692307691</v>
      </c>
      <c r="L150" s="127">
        <f>L148/L149</f>
        <v>10164.61078913941</v>
      </c>
    </row>
    <row r="151" ht="11.25">
      <c r="A151" s="28"/>
    </row>
    <row r="152" ht="11.25">
      <c r="A152" s="157" t="s">
        <v>31</v>
      </c>
    </row>
    <row r="153" spans="1:12" ht="11.25">
      <c r="A153" s="28" t="s">
        <v>229</v>
      </c>
      <c r="B153" s="127">
        <v>3112746</v>
      </c>
      <c r="C153" s="127">
        <v>3154500</v>
      </c>
      <c r="D153" s="127">
        <v>2766660</v>
      </c>
      <c r="E153" s="127">
        <v>1301617</v>
      </c>
      <c r="F153" s="127">
        <v>1191179</v>
      </c>
      <c r="G153" s="127">
        <v>2055119</v>
      </c>
      <c r="H153" s="127">
        <v>1590597</v>
      </c>
      <c r="I153" s="127">
        <v>1430137</v>
      </c>
      <c r="J153" s="127">
        <v>1854888</v>
      </c>
      <c r="K153" s="127">
        <v>2063656</v>
      </c>
      <c r="L153" s="128">
        <f>AVERAGE(B153:K153)</f>
        <v>2052109.9</v>
      </c>
    </row>
    <row r="154" spans="1:12" ht="11.25">
      <c r="A154" s="28" t="s">
        <v>242</v>
      </c>
      <c r="B154" s="127">
        <v>235</v>
      </c>
      <c r="C154" s="127">
        <v>154.5</v>
      </c>
      <c r="D154" s="127">
        <v>147</v>
      </c>
      <c r="E154" s="127">
        <v>84</v>
      </c>
      <c r="F154" s="127">
        <v>69</v>
      </c>
      <c r="G154" s="127">
        <v>116</v>
      </c>
      <c r="H154" s="127">
        <v>88</v>
      </c>
      <c r="I154" s="127">
        <v>80.5</v>
      </c>
      <c r="J154" s="127">
        <v>96</v>
      </c>
      <c r="K154" s="127">
        <v>135</v>
      </c>
      <c r="L154" s="128">
        <f>AVERAGE(B154:K154)</f>
        <v>120.5</v>
      </c>
    </row>
    <row r="155" spans="1:12" ht="11.25">
      <c r="A155" s="28" t="s">
        <v>249</v>
      </c>
      <c r="B155" s="27">
        <f>B153/B154</f>
        <v>13245.727659574468</v>
      </c>
      <c r="C155" s="127">
        <v>20417</v>
      </c>
      <c r="D155" s="127">
        <f aca="true" t="shared" si="30" ref="D155:I155">D153/D154</f>
        <v>18820.816326530614</v>
      </c>
      <c r="E155" s="127">
        <f t="shared" si="30"/>
        <v>15495.440476190477</v>
      </c>
      <c r="F155" s="127">
        <f t="shared" si="30"/>
        <v>17263.463768115944</v>
      </c>
      <c r="G155" s="127">
        <f t="shared" si="30"/>
        <v>17716.543103448275</v>
      </c>
      <c r="H155" s="127">
        <f t="shared" si="30"/>
        <v>18074.965909090908</v>
      </c>
      <c r="I155" s="127">
        <f t="shared" si="30"/>
        <v>17765.67701863354</v>
      </c>
      <c r="J155" s="127">
        <f>J153/J154</f>
        <v>19321.75</v>
      </c>
      <c r="K155" s="127">
        <f>K153/K154</f>
        <v>15286.340740740741</v>
      </c>
      <c r="L155" s="127">
        <f>L153/L154</f>
        <v>17029.957676348546</v>
      </c>
    </row>
    <row r="156" ht="11.25">
      <c r="A156" s="28"/>
    </row>
    <row r="157" ht="11.25">
      <c r="A157" s="157" t="s">
        <v>32</v>
      </c>
    </row>
    <row r="158" spans="1:12" ht="11.25">
      <c r="A158" s="28" t="s">
        <v>229</v>
      </c>
      <c r="B158" s="127">
        <v>2384000</v>
      </c>
      <c r="C158" s="127">
        <v>1387440</v>
      </c>
      <c r="D158" s="127">
        <v>1055050</v>
      </c>
      <c r="E158" s="127">
        <v>1599700</v>
      </c>
      <c r="F158" s="127">
        <v>2289900</v>
      </c>
      <c r="G158" s="127">
        <v>2580700</v>
      </c>
      <c r="H158" s="127">
        <v>1054025</v>
      </c>
      <c r="I158" s="127">
        <v>1906500</v>
      </c>
      <c r="J158" s="127">
        <v>2347150</v>
      </c>
      <c r="K158" s="127">
        <v>1809500</v>
      </c>
      <c r="L158" s="128">
        <f>AVERAGE(B158:K158)</f>
        <v>1841396.5</v>
      </c>
    </row>
    <row r="159" spans="1:12" ht="11.25">
      <c r="A159" s="28" t="s">
        <v>242</v>
      </c>
      <c r="B159" s="127">
        <v>255</v>
      </c>
      <c r="C159" s="127">
        <v>208.6</v>
      </c>
      <c r="D159" s="127">
        <v>195</v>
      </c>
      <c r="E159" s="127">
        <v>132</v>
      </c>
      <c r="F159" s="127">
        <v>225</v>
      </c>
      <c r="G159" s="127">
        <v>251</v>
      </c>
      <c r="H159" s="127">
        <v>155</v>
      </c>
      <c r="I159" s="127">
        <v>165</v>
      </c>
      <c r="J159" s="127">
        <v>195</v>
      </c>
      <c r="K159" s="127">
        <v>222</v>
      </c>
      <c r="L159" s="128">
        <f>AVERAGE(B159:K159)</f>
        <v>200.35999999999999</v>
      </c>
    </row>
    <row r="160" spans="1:12" ht="11.25">
      <c r="A160" s="28" t="s">
        <v>249</v>
      </c>
      <c r="B160" s="127">
        <v>8625</v>
      </c>
      <c r="C160" s="127">
        <v>6651</v>
      </c>
      <c r="D160" s="127">
        <f aca="true" t="shared" si="31" ref="D160:I160">D158/D159</f>
        <v>5410.51282051282</v>
      </c>
      <c r="E160" s="127">
        <f t="shared" si="31"/>
        <v>12118.939393939394</v>
      </c>
      <c r="F160" s="127">
        <f t="shared" si="31"/>
        <v>10177.333333333334</v>
      </c>
      <c r="G160" s="127">
        <f t="shared" si="31"/>
        <v>10281.67330677291</v>
      </c>
      <c r="H160" s="127">
        <f t="shared" si="31"/>
        <v>6800.1612903225805</v>
      </c>
      <c r="I160" s="127">
        <f t="shared" si="31"/>
        <v>11554.545454545454</v>
      </c>
      <c r="J160" s="127">
        <f>J158/J159</f>
        <v>12036.666666666666</v>
      </c>
      <c r="K160" s="127">
        <f>K158/K159</f>
        <v>8150.9009009009005</v>
      </c>
      <c r="L160" s="127">
        <f>L158/L159</f>
        <v>9190.439708524656</v>
      </c>
    </row>
    <row r="161" ht="11.25">
      <c r="A161" s="28"/>
    </row>
    <row r="162" ht="11.25">
      <c r="A162" s="157" t="s">
        <v>33</v>
      </c>
    </row>
    <row r="163" spans="1:12" ht="11.25">
      <c r="A163" s="28" t="s">
        <v>229</v>
      </c>
      <c r="B163" s="127">
        <v>745749</v>
      </c>
      <c r="C163" s="127">
        <v>1181010</v>
      </c>
      <c r="D163" s="127">
        <v>1798065</v>
      </c>
      <c r="E163" s="127">
        <v>1304010</v>
      </c>
      <c r="F163" s="127">
        <v>2157273</v>
      </c>
      <c r="G163" s="127">
        <v>1492905</v>
      </c>
      <c r="H163" s="127">
        <v>864050</v>
      </c>
      <c r="I163" s="127">
        <v>1900050</v>
      </c>
      <c r="J163" s="127">
        <v>1528800</v>
      </c>
      <c r="K163" s="127">
        <v>1126000</v>
      </c>
      <c r="L163" s="128">
        <f>AVERAGE(B163:K163)</f>
        <v>1409791.2</v>
      </c>
    </row>
    <row r="164" spans="1:12" ht="11.25">
      <c r="A164" s="28" t="s">
        <v>242</v>
      </c>
      <c r="B164" s="127">
        <v>155</v>
      </c>
      <c r="C164" s="127">
        <v>103</v>
      </c>
      <c r="D164" s="127">
        <v>112</v>
      </c>
      <c r="E164" s="127">
        <v>89</v>
      </c>
      <c r="F164" s="127">
        <v>88</v>
      </c>
      <c r="G164" s="127">
        <v>75</v>
      </c>
      <c r="H164" s="127">
        <v>69</v>
      </c>
      <c r="I164" s="127">
        <v>105.7</v>
      </c>
      <c r="J164" s="127">
        <v>91</v>
      </c>
      <c r="K164" s="127">
        <v>72</v>
      </c>
      <c r="L164" s="128">
        <f>AVERAGE(B164:K164)</f>
        <v>95.97</v>
      </c>
    </row>
    <row r="165" spans="1:12" ht="11.25">
      <c r="A165" s="28" t="s">
        <v>249</v>
      </c>
      <c r="B165" s="27">
        <f>B163/B164</f>
        <v>4811.283870967742</v>
      </c>
      <c r="C165" s="127">
        <v>11466</v>
      </c>
      <c r="D165" s="127">
        <f aca="true" t="shared" si="32" ref="D165:I165">D163/D164</f>
        <v>16054.151785714286</v>
      </c>
      <c r="E165" s="127">
        <f t="shared" si="32"/>
        <v>14651.797752808989</v>
      </c>
      <c r="F165" s="127">
        <f t="shared" si="32"/>
        <v>24514.465909090908</v>
      </c>
      <c r="G165" s="127">
        <f t="shared" si="32"/>
        <v>19905.4</v>
      </c>
      <c r="H165" s="127">
        <f t="shared" si="32"/>
        <v>12522.463768115942</v>
      </c>
      <c r="I165" s="127">
        <f t="shared" si="32"/>
        <v>17975.875118259224</v>
      </c>
      <c r="J165" s="127">
        <f>J163/J164</f>
        <v>16800</v>
      </c>
      <c r="K165" s="127">
        <f>K163/K164</f>
        <v>15638.888888888889</v>
      </c>
      <c r="L165" s="127">
        <f>L163/L164</f>
        <v>14689.91559862457</v>
      </c>
    </row>
    <row r="166" ht="11.25">
      <c r="A166" s="28"/>
    </row>
    <row r="167" ht="11.25">
      <c r="A167" s="157" t="s">
        <v>34</v>
      </c>
    </row>
    <row r="168" spans="1:12" ht="11.25">
      <c r="A168" s="28" t="s">
        <v>229</v>
      </c>
      <c r="B168" s="127">
        <v>294000</v>
      </c>
      <c r="C168" s="127">
        <v>231584</v>
      </c>
      <c r="D168" s="127">
        <v>502886</v>
      </c>
      <c r="E168" s="127">
        <v>569200</v>
      </c>
      <c r="F168" s="127">
        <v>484740</v>
      </c>
      <c r="G168" s="127">
        <v>239000</v>
      </c>
      <c r="H168" s="127">
        <v>452950</v>
      </c>
      <c r="I168" s="127">
        <v>463700</v>
      </c>
      <c r="J168" s="127">
        <v>709100</v>
      </c>
      <c r="K168" s="127">
        <v>690600</v>
      </c>
      <c r="L168" s="128">
        <f>AVERAGE(B168:K168)</f>
        <v>463776</v>
      </c>
    </row>
    <row r="169" spans="1:12" ht="11.25">
      <c r="A169" s="28" t="s">
        <v>242</v>
      </c>
      <c r="B169" s="127">
        <v>35</v>
      </c>
      <c r="C169" s="127">
        <v>31.78</v>
      </c>
      <c r="D169" s="127">
        <v>52</v>
      </c>
      <c r="E169" s="127">
        <v>59</v>
      </c>
      <c r="F169" s="127">
        <v>54</v>
      </c>
      <c r="G169" s="127">
        <v>29</v>
      </c>
      <c r="H169" s="127">
        <v>53</v>
      </c>
      <c r="I169" s="127">
        <v>56.5</v>
      </c>
      <c r="J169" s="127">
        <v>80</v>
      </c>
      <c r="K169" s="127">
        <v>76</v>
      </c>
      <c r="L169" s="128">
        <f>AVERAGE(B169:K169)</f>
        <v>52.628</v>
      </c>
    </row>
    <row r="170" spans="1:12" ht="11.25">
      <c r="A170" s="28" t="s">
        <v>249</v>
      </c>
      <c r="B170" s="27">
        <f>B168/B169</f>
        <v>8400</v>
      </c>
      <c r="C170" s="127">
        <v>7287</v>
      </c>
      <c r="D170" s="127">
        <f aca="true" t="shared" si="33" ref="D170:I170">D168/D169</f>
        <v>9670.884615384615</v>
      </c>
      <c r="E170" s="127">
        <f t="shared" si="33"/>
        <v>9647.457627118643</v>
      </c>
      <c r="F170" s="127">
        <f t="shared" si="33"/>
        <v>8976.666666666666</v>
      </c>
      <c r="G170" s="127">
        <f t="shared" si="33"/>
        <v>8241.379310344828</v>
      </c>
      <c r="H170" s="127">
        <f t="shared" si="33"/>
        <v>8546.22641509434</v>
      </c>
      <c r="I170" s="127">
        <f t="shared" si="33"/>
        <v>8207.079646017699</v>
      </c>
      <c r="J170" s="127">
        <f>J168/J169</f>
        <v>8863.75</v>
      </c>
      <c r="K170" s="127">
        <f>K168/K169</f>
        <v>9086.842105263158</v>
      </c>
      <c r="L170" s="127">
        <f>L168/L169</f>
        <v>8812.343239340275</v>
      </c>
    </row>
    <row r="171" ht="11.25">
      <c r="A171" s="28"/>
    </row>
    <row r="172" ht="11.25">
      <c r="A172" s="157" t="s">
        <v>259</v>
      </c>
    </row>
    <row r="173" spans="1:12" ht="11.25">
      <c r="A173" s="28" t="s">
        <v>229</v>
      </c>
      <c r="C173" s="127">
        <v>20000</v>
      </c>
      <c r="D173" s="127">
        <v>20350</v>
      </c>
      <c r="E173" s="127">
        <v>13000</v>
      </c>
      <c r="F173" s="127">
        <v>6300</v>
      </c>
      <c r="G173" s="127">
        <v>400</v>
      </c>
      <c r="H173" s="127">
        <v>3700</v>
      </c>
      <c r="I173" s="127">
        <v>4650</v>
      </c>
      <c r="J173" s="127">
        <v>4800</v>
      </c>
      <c r="K173" s="127">
        <v>12000</v>
      </c>
      <c r="L173" s="128">
        <f>AVERAGE(B173:K173)</f>
        <v>9466.666666666666</v>
      </c>
    </row>
    <row r="174" spans="1:12" ht="11.25">
      <c r="A174" s="28" t="s">
        <v>242</v>
      </c>
      <c r="C174" s="127">
        <v>5.5</v>
      </c>
      <c r="D174" s="127">
        <v>7</v>
      </c>
      <c r="E174" s="127">
        <v>6</v>
      </c>
      <c r="F174" s="127">
        <v>6</v>
      </c>
      <c r="G174" s="127">
        <v>0.2</v>
      </c>
      <c r="H174" s="127">
        <v>3</v>
      </c>
      <c r="I174" s="127">
        <v>4.75</v>
      </c>
      <c r="J174" s="127">
        <v>5</v>
      </c>
      <c r="K174" s="127">
        <v>4</v>
      </c>
      <c r="L174" s="128">
        <f>AVERAGE(B174:K174)</f>
        <v>4.605555555555556</v>
      </c>
    </row>
    <row r="175" spans="1:12" ht="11.25">
      <c r="A175" s="28" t="s">
        <v>249</v>
      </c>
      <c r="C175" s="127">
        <v>3636</v>
      </c>
      <c r="D175" s="127">
        <f>D173/D174</f>
        <v>2907.1428571428573</v>
      </c>
      <c r="E175" s="127">
        <f>E173/E174</f>
        <v>2166.6666666666665</v>
      </c>
      <c r="F175" s="127">
        <f>F173/F174</f>
        <v>1050</v>
      </c>
      <c r="G175" s="127">
        <v>2000</v>
      </c>
      <c r="H175" s="127">
        <v>2000</v>
      </c>
      <c r="I175" s="127">
        <f>I173/I174</f>
        <v>978.9473684210526</v>
      </c>
      <c r="J175" s="127">
        <f>J173/J174</f>
        <v>960</v>
      </c>
      <c r="K175" s="127">
        <f>K173/K174</f>
        <v>3000</v>
      </c>
      <c r="L175" s="127">
        <f>L173/L174</f>
        <v>2055.4885404101324</v>
      </c>
    </row>
    <row r="176" ht="11.25">
      <c r="A176" s="28"/>
    </row>
    <row r="177" ht="11.25">
      <c r="A177" s="157" t="s">
        <v>260</v>
      </c>
    </row>
    <row r="178" spans="1:12" ht="11.25">
      <c r="A178" s="28" t="s">
        <v>229</v>
      </c>
      <c r="C178" s="127">
        <v>9000</v>
      </c>
      <c r="D178" s="127">
        <v>37438</v>
      </c>
      <c r="E178" s="127">
        <v>31037</v>
      </c>
      <c r="F178" s="127">
        <v>356300</v>
      </c>
      <c r="G178" s="127">
        <v>257138</v>
      </c>
      <c r="H178" s="127">
        <v>467550</v>
      </c>
      <c r="I178" s="127">
        <v>328157</v>
      </c>
      <c r="J178" s="127">
        <v>523834</v>
      </c>
      <c r="K178" s="127">
        <v>647155</v>
      </c>
      <c r="L178" s="128">
        <f>AVERAGE(B178:K178)</f>
        <v>295289.8888888889</v>
      </c>
    </row>
    <row r="179" spans="1:12" ht="11.25">
      <c r="A179" s="28" t="s">
        <v>242</v>
      </c>
      <c r="C179" s="127">
        <v>1.5</v>
      </c>
      <c r="D179" s="127">
        <v>13</v>
      </c>
      <c r="E179" s="127">
        <v>2</v>
      </c>
      <c r="F179" s="127">
        <v>15</v>
      </c>
      <c r="G179" s="127">
        <v>8</v>
      </c>
      <c r="H179" s="127">
        <v>18</v>
      </c>
      <c r="I179" s="127">
        <v>12.6</v>
      </c>
      <c r="J179" s="127">
        <v>19</v>
      </c>
      <c r="K179" s="127">
        <v>29</v>
      </c>
      <c r="L179" s="128">
        <f>AVERAGE(B179:K179)</f>
        <v>13.122222222222222</v>
      </c>
    </row>
    <row r="180" spans="1:12" ht="11.25">
      <c r="A180" s="28" t="s">
        <v>249</v>
      </c>
      <c r="C180" s="127">
        <v>6000</v>
      </c>
      <c r="D180" s="127">
        <f aca="true" t="shared" si="34" ref="D180:I180">D178/D179</f>
        <v>2879.846153846154</v>
      </c>
      <c r="E180" s="127">
        <f t="shared" si="34"/>
        <v>15518.5</v>
      </c>
      <c r="F180" s="127">
        <f t="shared" si="34"/>
        <v>23753.333333333332</v>
      </c>
      <c r="G180" s="127">
        <f t="shared" si="34"/>
        <v>32142.25</v>
      </c>
      <c r="H180" s="127">
        <f t="shared" si="34"/>
        <v>25975</v>
      </c>
      <c r="I180" s="127">
        <f t="shared" si="34"/>
        <v>26044.20634920635</v>
      </c>
      <c r="J180" s="127">
        <f>J178/J179</f>
        <v>27570.21052631579</v>
      </c>
      <c r="K180" s="127">
        <f>K178/K179</f>
        <v>22315.689655172413</v>
      </c>
      <c r="L180" s="127">
        <f>L178/L179</f>
        <v>22503.03979678239</v>
      </c>
    </row>
    <row r="181" ht="11.25">
      <c r="A181" s="28"/>
    </row>
    <row r="182" ht="11.25">
      <c r="A182" s="157" t="s">
        <v>261</v>
      </c>
    </row>
    <row r="183" spans="1:12" ht="11.25">
      <c r="A183" s="28" t="s">
        <v>229</v>
      </c>
      <c r="C183" s="127">
        <v>229000</v>
      </c>
      <c r="D183" s="127">
        <v>308350</v>
      </c>
      <c r="E183" s="127">
        <v>118800</v>
      </c>
      <c r="F183" s="127">
        <v>43800</v>
      </c>
      <c r="G183" s="127">
        <v>13500</v>
      </c>
      <c r="H183" s="127">
        <v>0</v>
      </c>
      <c r="I183" s="127">
        <v>36200</v>
      </c>
      <c r="J183" s="127">
        <v>105000</v>
      </c>
      <c r="K183" s="127">
        <v>114325</v>
      </c>
      <c r="L183" s="128">
        <f>AVERAGE(B183:K183)</f>
        <v>107663.88888888889</v>
      </c>
    </row>
    <row r="184" spans="1:12" ht="11.25">
      <c r="A184" s="28" t="s">
        <v>242</v>
      </c>
      <c r="C184" s="127">
        <v>13</v>
      </c>
      <c r="D184" s="127">
        <v>17</v>
      </c>
      <c r="E184" s="127">
        <v>6</v>
      </c>
      <c r="F184" s="127">
        <v>5</v>
      </c>
      <c r="G184" s="127">
        <v>1</v>
      </c>
      <c r="H184" s="127">
        <v>0</v>
      </c>
      <c r="I184" s="127">
        <v>1.8</v>
      </c>
      <c r="J184" s="127">
        <v>7</v>
      </c>
      <c r="K184" s="127">
        <v>8</v>
      </c>
      <c r="L184" s="128">
        <f>AVERAGE(B184:K184)</f>
        <v>6.533333333333333</v>
      </c>
    </row>
    <row r="185" spans="1:12" ht="11.25">
      <c r="A185" s="28" t="s">
        <v>249</v>
      </c>
      <c r="C185" s="127">
        <v>18320</v>
      </c>
      <c r="D185" s="127">
        <f>D183/D184</f>
        <v>18138.235294117647</v>
      </c>
      <c r="E185" s="127">
        <f>E183/E184</f>
        <v>19800</v>
      </c>
      <c r="F185" s="127">
        <f>F183/F184</f>
        <v>8760</v>
      </c>
      <c r="G185" s="127">
        <f>G183/G184</f>
        <v>13500</v>
      </c>
      <c r="H185" s="127">
        <v>0</v>
      </c>
      <c r="I185" s="127">
        <f>I183/I184</f>
        <v>20111.11111111111</v>
      </c>
      <c r="J185" s="127">
        <f>J183/J184</f>
        <v>15000</v>
      </c>
      <c r="K185" s="127">
        <f>K183/K184</f>
        <v>14290.625</v>
      </c>
      <c r="L185" s="127">
        <f>L183/L184</f>
        <v>16479.166666666668</v>
      </c>
    </row>
    <row r="186" ht="11.25">
      <c r="A186" s="28"/>
    </row>
    <row r="187" ht="11.25">
      <c r="A187" s="157" t="s">
        <v>262</v>
      </c>
    </row>
    <row r="188" spans="1:12" ht="11.25">
      <c r="A188" s="28" t="s">
        <v>229</v>
      </c>
      <c r="C188" s="127">
        <v>1900</v>
      </c>
      <c r="D188" s="127">
        <v>6000</v>
      </c>
      <c r="E188" s="127">
        <v>10175</v>
      </c>
      <c r="F188" s="127">
        <v>5700</v>
      </c>
      <c r="G188" s="127">
        <v>24750</v>
      </c>
      <c r="H188" s="127">
        <v>32700</v>
      </c>
      <c r="I188" s="127">
        <v>26545</v>
      </c>
      <c r="J188" s="127">
        <v>35050</v>
      </c>
      <c r="K188" s="127">
        <v>66484</v>
      </c>
      <c r="L188" s="128">
        <f>AVERAGE(B188:K188)</f>
        <v>23256</v>
      </c>
    </row>
    <row r="189" spans="1:12" ht="11.25">
      <c r="A189" s="28" t="s">
        <v>242</v>
      </c>
      <c r="C189" s="168">
        <v>0.25</v>
      </c>
      <c r="D189" s="127">
        <v>1</v>
      </c>
      <c r="E189" s="127">
        <v>2</v>
      </c>
      <c r="F189" s="127">
        <v>1</v>
      </c>
      <c r="G189" s="127">
        <v>2.19</v>
      </c>
      <c r="H189" s="127">
        <v>3.15</v>
      </c>
      <c r="I189" s="127">
        <v>2</v>
      </c>
      <c r="J189" s="127">
        <v>3</v>
      </c>
      <c r="K189" s="127">
        <v>7</v>
      </c>
      <c r="L189" s="128">
        <f>AVERAGE(B189:K189)</f>
        <v>2.398888888888889</v>
      </c>
    </row>
    <row r="190" spans="1:12" ht="11.25">
      <c r="A190" s="28" t="s">
        <v>249</v>
      </c>
      <c r="C190" s="127">
        <v>7600</v>
      </c>
      <c r="D190" s="127">
        <f>D188/D189</f>
        <v>6000</v>
      </c>
      <c r="E190" s="127">
        <f>E188/E189</f>
        <v>5087.5</v>
      </c>
      <c r="F190" s="127">
        <v>4560</v>
      </c>
      <c r="G190" s="127">
        <f aca="true" t="shared" si="35" ref="G190:L190">G188/G189</f>
        <v>11301.369863013699</v>
      </c>
      <c r="H190" s="127">
        <f t="shared" si="35"/>
        <v>10380.952380952382</v>
      </c>
      <c r="I190" s="127">
        <f t="shared" si="35"/>
        <v>13272.5</v>
      </c>
      <c r="J190" s="127">
        <f t="shared" si="35"/>
        <v>11683.333333333334</v>
      </c>
      <c r="K190" s="127">
        <f t="shared" si="35"/>
        <v>9497.714285714286</v>
      </c>
      <c r="L190" s="127">
        <f t="shared" si="35"/>
        <v>9694.488188976376</v>
      </c>
    </row>
    <row r="191" ht="11.25">
      <c r="A191" s="28"/>
    </row>
    <row r="192" ht="11.25">
      <c r="A192" s="157" t="s">
        <v>263</v>
      </c>
    </row>
    <row r="193" spans="1:12" ht="11.25">
      <c r="A193" s="28" t="s">
        <v>229</v>
      </c>
      <c r="C193" s="127">
        <v>13675</v>
      </c>
      <c r="D193" s="127">
        <v>16950</v>
      </c>
      <c r="E193" s="127">
        <v>51560</v>
      </c>
      <c r="F193" s="127">
        <v>84000</v>
      </c>
      <c r="G193" s="127">
        <v>54420</v>
      </c>
      <c r="H193" s="127">
        <v>22900</v>
      </c>
      <c r="I193" s="127">
        <v>32354</v>
      </c>
      <c r="J193" s="127">
        <v>58000</v>
      </c>
      <c r="K193" s="127">
        <v>104550</v>
      </c>
      <c r="L193" s="128">
        <f>AVERAGE(B193:K193)</f>
        <v>48712.11111111111</v>
      </c>
    </row>
    <row r="194" spans="1:12" ht="11.25">
      <c r="A194" s="28" t="s">
        <v>242</v>
      </c>
      <c r="C194" s="127">
        <v>1</v>
      </c>
      <c r="D194" s="127">
        <v>2</v>
      </c>
      <c r="E194" s="127">
        <v>6</v>
      </c>
      <c r="F194" s="127">
        <v>7</v>
      </c>
      <c r="G194" s="127">
        <v>6</v>
      </c>
      <c r="H194" s="127">
        <v>2</v>
      </c>
      <c r="I194" s="127">
        <v>2.96</v>
      </c>
      <c r="J194" s="127">
        <v>6</v>
      </c>
      <c r="K194" s="127">
        <v>10</v>
      </c>
      <c r="L194" s="128">
        <f>AVERAGE(B194:K194)</f>
        <v>4.773333333333333</v>
      </c>
    </row>
    <row r="195" spans="1:12" ht="11.25">
      <c r="A195" s="28" t="s">
        <v>249</v>
      </c>
      <c r="C195" s="127">
        <v>13675</v>
      </c>
      <c r="D195" s="127">
        <f aca="true" t="shared" si="36" ref="D195:I195">D193/D194</f>
        <v>8475</v>
      </c>
      <c r="E195" s="127">
        <f t="shared" si="36"/>
        <v>8593.333333333334</v>
      </c>
      <c r="F195" s="127">
        <f t="shared" si="36"/>
        <v>12000</v>
      </c>
      <c r="G195" s="127">
        <f t="shared" si="36"/>
        <v>9070</v>
      </c>
      <c r="H195" s="127">
        <f t="shared" si="36"/>
        <v>11450</v>
      </c>
      <c r="I195" s="127">
        <f t="shared" si="36"/>
        <v>10930.405405405405</v>
      </c>
      <c r="J195" s="127">
        <f>J193/J194</f>
        <v>9666.666666666666</v>
      </c>
      <c r="K195" s="127">
        <f>K193/K194</f>
        <v>10455</v>
      </c>
      <c r="L195" s="127">
        <f>L193/L194</f>
        <v>10205.051210428304</v>
      </c>
    </row>
    <row r="196" ht="11.25">
      <c r="A196" s="28"/>
    </row>
    <row r="197" ht="11.25">
      <c r="A197" s="157" t="s">
        <v>264</v>
      </c>
    </row>
    <row r="198" spans="1:12" ht="11.25">
      <c r="A198" s="28" t="s">
        <v>229</v>
      </c>
      <c r="C198" s="127">
        <v>20000</v>
      </c>
      <c r="D198" s="127">
        <v>6500</v>
      </c>
      <c r="E198" s="127">
        <v>55400</v>
      </c>
      <c r="F198" s="127">
        <v>43500</v>
      </c>
      <c r="G198" s="127">
        <v>108645</v>
      </c>
      <c r="H198" s="127">
        <v>124950</v>
      </c>
      <c r="I198" s="127">
        <v>78850</v>
      </c>
      <c r="J198" s="127">
        <v>88000</v>
      </c>
      <c r="K198" s="127">
        <v>116000</v>
      </c>
      <c r="L198" s="128">
        <f>AVERAGE(B198:K198)</f>
        <v>71316.11111111111</v>
      </c>
    </row>
    <row r="199" spans="1:12" ht="11.25">
      <c r="A199" s="28" t="s">
        <v>242</v>
      </c>
      <c r="C199" s="168">
        <v>0.75</v>
      </c>
      <c r="D199" s="168">
        <v>0.25</v>
      </c>
      <c r="E199" s="127">
        <v>3</v>
      </c>
      <c r="F199" s="127">
        <v>3</v>
      </c>
      <c r="G199" s="127">
        <v>3</v>
      </c>
      <c r="H199" s="127">
        <v>4</v>
      </c>
      <c r="I199" s="127">
        <v>2.25</v>
      </c>
      <c r="J199" s="168">
        <v>2.75</v>
      </c>
      <c r="K199" s="127">
        <v>4</v>
      </c>
      <c r="L199" s="128">
        <f>AVERAGE(B199:K199)</f>
        <v>2.5555555555555554</v>
      </c>
    </row>
    <row r="200" spans="1:12" ht="11.25">
      <c r="A200" s="28" t="s">
        <v>249</v>
      </c>
      <c r="C200" s="127">
        <f aca="true" t="shared" si="37" ref="C200:H200">C198/C199</f>
        <v>26666.666666666668</v>
      </c>
      <c r="D200" s="127">
        <f t="shared" si="37"/>
        <v>26000</v>
      </c>
      <c r="E200" s="127">
        <f t="shared" si="37"/>
        <v>18466.666666666668</v>
      </c>
      <c r="F200" s="127">
        <f t="shared" si="37"/>
        <v>14500</v>
      </c>
      <c r="G200" s="127">
        <f t="shared" si="37"/>
        <v>36215</v>
      </c>
      <c r="H200" s="127">
        <f t="shared" si="37"/>
        <v>31237.5</v>
      </c>
      <c r="I200" s="127">
        <f>I198/I199</f>
        <v>35044.444444444445</v>
      </c>
      <c r="J200" s="127">
        <f>J198/J199</f>
        <v>32000</v>
      </c>
      <c r="K200" s="127">
        <f>K198/K199</f>
        <v>29000</v>
      </c>
      <c r="L200" s="127">
        <f>L198/L199</f>
        <v>27906.304347826088</v>
      </c>
    </row>
    <row r="201" ht="11.25">
      <c r="A201" s="28"/>
    </row>
    <row r="202" ht="11.25">
      <c r="A202" s="157" t="s">
        <v>265</v>
      </c>
    </row>
    <row r="203" spans="1:12" ht="11.25">
      <c r="A203" s="28" t="s">
        <v>229</v>
      </c>
      <c r="C203" s="127">
        <v>137000</v>
      </c>
      <c r="D203" s="127">
        <v>158892</v>
      </c>
      <c r="E203" s="127">
        <v>108310</v>
      </c>
      <c r="F203" s="127">
        <v>48200</v>
      </c>
      <c r="G203" s="127">
        <v>86200</v>
      </c>
      <c r="H203" s="127">
        <v>13700</v>
      </c>
      <c r="I203" s="127">
        <v>39625</v>
      </c>
      <c r="J203" s="127">
        <v>48750</v>
      </c>
      <c r="K203" s="127">
        <v>189100</v>
      </c>
      <c r="L203" s="128">
        <f>AVERAGE(B203:K203)</f>
        <v>92197.44444444444</v>
      </c>
    </row>
    <row r="204" spans="1:12" ht="11.25">
      <c r="A204" s="28" t="s">
        <v>242</v>
      </c>
      <c r="C204" s="168">
        <v>5.25</v>
      </c>
      <c r="D204" s="127">
        <v>7</v>
      </c>
      <c r="E204" s="127">
        <v>6</v>
      </c>
      <c r="F204" s="127">
        <v>7</v>
      </c>
      <c r="G204" s="127">
        <v>42.5</v>
      </c>
      <c r="H204" s="127">
        <v>2.8</v>
      </c>
      <c r="I204" s="127">
        <v>12.55</v>
      </c>
      <c r="J204" s="127">
        <v>11</v>
      </c>
      <c r="K204" s="127">
        <v>11</v>
      </c>
      <c r="L204" s="128">
        <f>AVERAGE(B204:K204)</f>
        <v>11.677777777777777</v>
      </c>
    </row>
    <row r="205" spans="1:12" ht="11.25">
      <c r="A205" s="28" t="s">
        <v>249</v>
      </c>
      <c r="C205" s="127">
        <v>26095.2</v>
      </c>
      <c r="D205" s="127">
        <f aca="true" t="shared" si="38" ref="D205:I205">D203/D204</f>
        <v>22698.85714285714</v>
      </c>
      <c r="E205" s="127">
        <f t="shared" si="38"/>
        <v>18051.666666666668</v>
      </c>
      <c r="F205" s="127">
        <f t="shared" si="38"/>
        <v>6885.714285714285</v>
      </c>
      <c r="G205" s="127">
        <f t="shared" si="38"/>
        <v>2028.235294117647</v>
      </c>
      <c r="H205" s="127">
        <f t="shared" si="38"/>
        <v>4892.857142857143</v>
      </c>
      <c r="I205" s="127">
        <f t="shared" si="38"/>
        <v>3157.3705179282865</v>
      </c>
      <c r="J205" s="127">
        <f>J203/J204</f>
        <v>4431.818181818182</v>
      </c>
      <c r="K205" s="127">
        <f>K203/K204</f>
        <v>17190.909090909092</v>
      </c>
      <c r="L205" s="127">
        <f>L203/L204</f>
        <v>7895.118934348239</v>
      </c>
    </row>
    <row r="206" ht="11.25">
      <c r="A206" s="28"/>
    </row>
    <row r="207" ht="11.25">
      <c r="A207" s="157" t="s">
        <v>266</v>
      </c>
    </row>
    <row r="208" spans="1:12" ht="11.25">
      <c r="A208" s="28" t="s">
        <v>229</v>
      </c>
      <c r="C208" s="127">
        <v>480000</v>
      </c>
      <c r="D208" s="127">
        <v>285800</v>
      </c>
      <c r="E208" s="127">
        <v>30000</v>
      </c>
      <c r="F208" s="127">
        <v>340000</v>
      </c>
      <c r="G208" s="127">
        <v>390000</v>
      </c>
      <c r="H208" s="127">
        <v>364000</v>
      </c>
      <c r="I208" s="127">
        <v>416000</v>
      </c>
      <c r="J208" s="127">
        <v>416000</v>
      </c>
      <c r="K208" s="127">
        <v>72000</v>
      </c>
      <c r="L208" s="128">
        <f>AVERAGE(B208:K208)</f>
        <v>310422.22222222225</v>
      </c>
    </row>
    <row r="209" spans="1:12" ht="11.25">
      <c r="A209" s="28" t="s">
        <v>242</v>
      </c>
      <c r="C209" s="127">
        <v>30</v>
      </c>
      <c r="D209" s="127">
        <v>38</v>
      </c>
      <c r="E209" s="127">
        <v>15</v>
      </c>
      <c r="F209" s="127">
        <v>24</v>
      </c>
      <c r="G209" s="127">
        <v>13</v>
      </c>
      <c r="H209" s="127">
        <v>13</v>
      </c>
      <c r="I209" s="127">
        <v>52</v>
      </c>
      <c r="J209" s="127">
        <v>52</v>
      </c>
      <c r="K209" s="127">
        <v>12</v>
      </c>
      <c r="L209" s="128">
        <f>AVERAGE(B209:K209)</f>
        <v>27.666666666666668</v>
      </c>
    </row>
    <row r="210" spans="1:12" ht="11.25">
      <c r="A210" s="28" t="s">
        <v>249</v>
      </c>
      <c r="C210" s="127">
        <v>16000</v>
      </c>
      <c r="D210" s="127">
        <f aca="true" t="shared" si="39" ref="D210:I210">D208/D209</f>
        <v>7521.0526315789475</v>
      </c>
      <c r="E210" s="127">
        <f t="shared" si="39"/>
        <v>2000</v>
      </c>
      <c r="F210" s="127">
        <f t="shared" si="39"/>
        <v>14166.666666666666</v>
      </c>
      <c r="G210" s="127">
        <f t="shared" si="39"/>
        <v>30000</v>
      </c>
      <c r="H210" s="127">
        <f t="shared" si="39"/>
        <v>28000</v>
      </c>
      <c r="I210" s="127">
        <f t="shared" si="39"/>
        <v>8000</v>
      </c>
      <c r="J210" s="127">
        <f>J208/J209</f>
        <v>8000</v>
      </c>
      <c r="K210" s="127">
        <f>K208/K209</f>
        <v>6000</v>
      </c>
      <c r="L210" s="127">
        <f>L208/L209</f>
        <v>11220.08032128514</v>
      </c>
    </row>
    <row r="211" ht="11.25">
      <c r="A211" s="28"/>
    </row>
    <row r="212" s="128" customFormat="1" ht="10.5">
      <c r="A212" s="157"/>
    </row>
    <row r="213" spans="1:12" s="125" customFormat="1" ht="18.75">
      <c r="A213" s="158" t="s">
        <v>3</v>
      </c>
      <c r="B213" s="165">
        <v>2001</v>
      </c>
      <c r="C213" s="160">
        <v>2002</v>
      </c>
      <c r="D213" s="160">
        <v>2003</v>
      </c>
      <c r="E213" s="160">
        <v>2004</v>
      </c>
      <c r="F213" s="160">
        <v>2005</v>
      </c>
      <c r="G213" s="160">
        <v>2006</v>
      </c>
      <c r="H213" s="160">
        <v>2007</v>
      </c>
      <c r="I213" s="160">
        <v>2008</v>
      </c>
      <c r="J213" s="155" t="s">
        <v>226</v>
      </c>
      <c r="K213" s="155" t="s">
        <v>304</v>
      </c>
      <c r="L213" s="173" t="s">
        <v>306</v>
      </c>
    </row>
    <row r="214" s="129" customFormat="1" ht="11.25">
      <c r="A214" s="166" t="s">
        <v>267</v>
      </c>
    </row>
    <row r="215" ht="11.25">
      <c r="A215" s="157" t="s">
        <v>35</v>
      </c>
    </row>
    <row r="216" spans="1:12" ht="11.25">
      <c r="A216" s="28" t="s">
        <v>229</v>
      </c>
      <c r="B216" s="127">
        <v>3557400</v>
      </c>
      <c r="C216" s="127">
        <v>12686800</v>
      </c>
      <c r="D216" s="127">
        <v>2706130</v>
      </c>
      <c r="E216" s="127">
        <v>2624350</v>
      </c>
      <c r="F216" s="127">
        <v>396600</v>
      </c>
      <c r="G216" s="127">
        <v>527645</v>
      </c>
      <c r="H216" s="127">
        <v>721630</v>
      </c>
      <c r="I216" s="127">
        <v>669750</v>
      </c>
      <c r="J216" s="127">
        <v>723600</v>
      </c>
      <c r="K216" s="127">
        <v>906207</v>
      </c>
      <c r="L216" s="128">
        <f>AVERAGE(B216:K216)</f>
        <v>2552011.2</v>
      </c>
    </row>
    <row r="217" spans="1:12" ht="11.25">
      <c r="A217" s="28" t="s">
        <v>242</v>
      </c>
      <c r="B217" s="127">
        <v>285</v>
      </c>
      <c r="C217" s="127">
        <v>626</v>
      </c>
      <c r="D217" s="127">
        <v>205</v>
      </c>
      <c r="E217" s="127">
        <v>176</v>
      </c>
      <c r="F217" s="127">
        <v>44</v>
      </c>
      <c r="G217" s="127">
        <v>43</v>
      </c>
      <c r="H217" s="127">
        <v>47</v>
      </c>
      <c r="I217" s="127">
        <v>56</v>
      </c>
      <c r="J217" s="127">
        <v>62</v>
      </c>
      <c r="K217" s="127">
        <v>60</v>
      </c>
      <c r="L217" s="128">
        <f>AVERAGE(B217:K217)</f>
        <v>160.4</v>
      </c>
    </row>
    <row r="218" spans="1:12" ht="11.25">
      <c r="A218" s="28" t="s">
        <v>249</v>
      </c>
      <c r="B218" s="27">
        <f>B216/B217</f>
        <v>12482.105263157895</v>
      </c>
      <c r="C218" s="127">
        <v>20266.45</v>
      </c>
      <c r="D218" s="127">
        <f aca="true" t="shared" si="40" ref="D218:I218">D216/D217</f>
        <v>13200.634146341463</v>
      </c>
      <c r="E218" s="127">
        <f t="shared" si="40"/>
        <v>14911.079545454546</v>
      </c>
      <c r="F218" s="127">
        <f t="shared" si="40"/>
        <v>9013.636363636364</v>
      </c>
      <c r="G218" s="127">
        <f t="shared" si="40"/>
        <v>12270.813953488372</v>
      </c>
      <c r="H218" s="127">
        <f t="shared" si="40"/>
        <v>15353.829787234043</v>
      </c>
      <c r="I218" s="127">
        <f t="shared" si="40"/>
        <v>11959.82142857143</v>
      </c>
      <c r="J218" s="127">
        <f>J216/J217</f>
        <v>11670.967741935483</v>
      </c>
      <c r="K218" s="127">
        <f>K216/K217</f>
        <v>15103.45</v>
      </c>
      <c r="L218" s="127">
        <f>L216/L217</f>
        <v>15910.294264339153</v>
      </c>
    </row>
    <row r="219" ht="11.25">
      <c r="A219" s="28"/>
    </row>
    <row r="220" ht="11.25">
      <c r="A220" s="157" t="s">
        <v>268</v>
      </c>
    </row>
    <row r="221" spans="1:12" ht="11.25">
      <c r="A221" s="28" t="s">
        <v>229</v>
      </c>
      <c r="B221" s="127">
        <v>2841770</v>
      </c>
      <c r="C221" s="127">
        <v>1882225</v>
      </c>
      <c r="D221" s="127">
        <v>1034737</v>
      </c>
      <c r="E221" s="127">
        <v>581160</v>
      </c>
      <c r="F221" s="127">
        <v>618880</v>
      </c>
      <c r="G221" s="127">
        <v>576438</v>
      </c>
      <c r="H221" s="127">
        <v>343920</v>
      </c>
      <c r="I221" s="127">
        <v>368600</v>
      </c>
      <c r="J221" s="127">
        <v>434250</v>
      </c>
      <c r="K221" s="127">
        <v>1156700</v>
      </c>
      <c r="L221" s="128">
        <f>AVERAGE(B221:K221)</f>
        <v>983868</v>
      </c>
    </row>
    <row r="222" spans="1:12" ht="11.25">
      <c r="A222" s="28" t="s">
        <v>242</v>
      </c>
      <c r="B222" s="127">
        <v>327</v>
      </c>
      <c r="C222" s="127">
        <v>307</v>
      </c>
      <c r="D222" s="127">
        <v>223</v>
      </c>
      <c r="E222" s="127">
        <v>155</v>
      </c>
      <c r="F222" s="127">
        <v>131</v>
      </c>
      <c r="G222" s="127">
        <v>103.3</v>
      </c>
      <c r="H222" s="127">
        <v>36</v>
      </c>
      <c r="I222" s="127">
        <v>56.5</v>
      </c>
      <c r="J222" s="127">
        <v>89</v>
      </c>
      <c r="K222" s="127">
        <v>123</v>
      </c>
      <c r="L222" s="128">
        <f>AVERAGE(B222:K222)</f>
        <v>155.07999999999998</v>
      </c>
    </row>
    <row r="223" spans="1:12" ht="11.25">
      <c r="A223" s="28" t="s">
        <v>249</v>
      </c>
      <c r="B223" s="27">
        <f>B221/B222</f>
        <v>8690.428134556574</v>
      </c>
      <c r="C223" s="127">
        <v>6131.03</v>
      </c>
      <c r="D223" s="127">
        <f aca="true" t="shared" si="41" ref="D223:I223">D221/D222</f>
        <v>4640.076233183857</v>
      </c>
      <c r="E223" s="127">
        <f t="shared" si="41"/>
        <v>3749.4193548387098</v>
      </c>
      <c r="F223" s="127">
        <f t="shared" si="41"/>
        <v>4724.274809160305</v>
      </c>
      <c r="G223" s="127">
        <f t="shared" si="41"/>
        <v>5580.232333010649</v>
      </c>
      <c r="H223" s="127">
        <f t="shared" si="41"/>
        <v>9553.333333333334</v>
      </c>
      <c r="I223" s="127">
        <f t="shared" si="41"/>
        <v>6523.8938053097345</v>
      </c>
      <c r="J223" s="127">
        <f>J221/J222</f>
        <v>4879.213483146067</v>
      </c>
      <c r="K223" s="127">
        <f>K221/K222</f>
        <v>9404.065040650406</v>
      </c>
      <c r="L223" s="127">
        <f>L221/L222</f>
        <v>6344.261026566934</v>
      </c>
    </row>
    <row r="224" ht="11.25">
      <c r="A224" s="28"/>
    </row>
    <row r="225" ht="11.25">
      <c r="A225" s="157" t="s">
        <v>157</v>
      </c>
    </row>
    <row r="226" spans="1:12" ht="11.25">
      <c r="A226" s="28" t="s">
        <v>229</v>
      </c>
      <c r="B226" s="127">
        <v>150000</v>
      </c>
      <c r="C226" s="127">
        <v>154000</v>
      </c>
      <c r="D226" s="127">
        <v>138000</v>
      </c>
      <c r="E226" s="127">
        <v>185100</v>
      </c>
      <c r="F226" s="127">
        <v>193000</v>
      </c>
      <c r="G226" s="127">
        <v>65250</v>
      </c>
      <c r="H226" s="127">
        <v>34000</v>
      </c>
      <c r="I226" s="127">
        <v>92263</v>
      </c>
      <c r="J226" s="127">
        <v>194500</v>
      </c>
      <c r="K226" s="127">
        <v>307100</v>
      </c>
      <c r="L226" s="128">
        <f>AVERAGE(B226:K226)</f>
        <v>151321.3</v>
      </c>
    </row>
    <row r="227" spans="1:12" ht="11.25">
      <c r="A227" s="28" t="s">
        <v>242</v>
      </c>
      <c r="B227" s="127">
        <v>6</v>
      </c>
      <c r="C227" s="127">
        <v>8</v>
      </c>
      <c r="D227" s="127">
        <v>16</v>
      </c>
      <c r="E227" s="127">
        <v>16</v>
      </c>
      <c r="F227" s="127">
        <v>17</v>
      </c>
      <c r="G227" s="127">
        <v>12</v>
      </c>
      <c r="H227" s="127">
        <v>7</v>
      </c>
      <c r="I227" s="127">
        <v>15.8</v>
      </c>
      <c r="J227" s="127">
        <v>38</v>
      </c>
      <c r="K227" s="127">
        <v>27</v>
      </c>
      <c r="L227" s="128">
        <f>AVERAGE(B227:K227)</f>
        <v>16.28</v>
      </c>
    </row>
    <row r="228" spans="1:12" ht="11.25">
      <c r="A228" s="28" t="s">
        <v>249</v>
      </c>
      <c r="B228" s="127">
        <f>B226/B227</f>
        <v>25000</v>
      </c>
      <c r="C228" s="127">
        <v>19250</v>
      </c>
      <c r="D228" s="127">
        <f aca="true" t="shared" si="42" ref="D228:I228">D226/D227</f>
        <v>8625</v>
      </c>
      <c r="E228" s="127">
        <f t="shared" si="42"/>
        <v>11568.75</v>
      </c>
      <c r="F228" s="127">
        <f t="shared" si="42"/>
        <v>11352.941176470587</v>
      </c>
      <c r="G228" s="127">
        <f t="shared" si="42"/>
        <v>5437.5</v>
      </c>
      <c r="H228" s="127">
        <f t="shared" si="42"/>
        <v>4857.142857142857</v>
      </c>
      <c r="I228" s="127">
        <f t="shared" si="42"/>
        <v>5839.430379746836</v>
      </c>
      <c r="J228" s="127">
        <f>J226/J227</f>
        <v>5118.421052631579</v>
      </c>
      <c r="K228" s="127">
        <f>K226/K227</f>
        <v>11374.074074074075</v>
      </c>
      <c r="L228" s="127">
        <f>L226/L227</f>
        <v>9294.920147420145</v>
      </c>
    </row>
    <row r="229" ht="11.25">
      <c r="A229" s="28"/>
    </row>
    <row r="230" ht="11.25">
      <c r="A230" s="157" t="s">
        <v>269</v>
      </c>
    </row>
    <row r="231" spans="1:12" ht="11.25">
      <c r="A231" s="28" t="s">
        <v>229</v>
      </c>
      <c r="C231" s="127">
        <v>92600</v>
      </c>
      <c r="D231" s="127">
        <v>68200</v>
      </c>
      <c r="E231" s="127">
        <v>51500</v>
      </c>
      <c r="F231" s="127">
        <v>66600</v>
      </c>
      <c r="G231" s="127">
        <v>95600</v>
      </c>
      <c r="H231" s="127">
        <v>20000</v>
      </c>
      <c r="I231" s="127">
        <v>276000</v>
      </c>
      <c r="J231" s="127">
        <v>204000</v>
      </c>
      <c r="K231" s="127">
        <v>430000</v>
      </c>
      <c r="L231" s="128">
        <f>AVERAGE(B231:K231)</f>
        <v>144944.44444444444</v>
      </c>
    </row>
    <row r="232" spans="1:12" ht="11.25">
      <c r="A232" s="28" t="s">
        <v>242</v>
      </c>
      <c r="C232" s="127">
        <v>15.8</v>
      </c>
      <c r="D232" s="127">
        <v>16</v>
      </c>
      <c r="E232" s="127">
        <v>7</v>
      </c>
      <c r="F232" s="127">
        <v>13</v>
      </c>
      <c r="G232" s="127">
        <v>11</v>
      </c>
      <c r="H232" s="127">
        <v>2</v>
      </c>
      <c r="I232" s="127">
        <v>32</v>
      </c>
      <c r="J232" s="127">
        <v>30</v>
      </c>
      <c r="K232" s="127">
        <v>77</v>
      </c>
      <c r="L232" s="128">
        <f>AVERAGE(B232:K232)</f>
        <v>22.644444444444446</v>
      </c>
    </row>
    <row r="233" spans="1:12" ht="11.25">
      <c r="A233" s="28" t="s">
        <v>249</v>
      </c>
      <c r="C233" s="127">
        <v>5860.8</v>
      </c>
      <c r="D233" s="127">
        <f>D231/D232</f>
        <v>4262.5</v>
      </c>
      <c r="E233" s="127">
        <f>E231/E232</f>
        <v>7357.142857142857</v>
      </c>
      <c r="F233" s="127">
        <v>5065</v>
      </c>
      <c r="G233" s="127">
        <f aca="true" t="shared" si="43" ref="G233:L233">G231/G232</f>
        <v>8690.90909090909</v>
      </c>
      <c r="H233" s="127">
        <f t="shared" si="43"/>
        <v>10000</v>
      </c>
      <c r="I233" s="127">
        <f t="shared" si="43"/>
        <v>8625</v>
      </c>
      <c r="J233" s="127">
        <f t="shared" si="43"/>
        <v>6800</v>
      </c>
      <c r="K233" s="127">
        <f t="shared" si="43"/>
        <v>5584.415584415585</v>
      </c>
      <c r="L233" s="127">
        <f t="shared" si="43"/>
        <v>6400.883218842001</v>
      </c>
    </row>
    <row r="234" ht="11.25">
      <c r="A234" s="28"/>
    </row>
    <row r="235" ht="11.25">
      <c r="A235" s="157" t="s">
        <v>36</v>
      </c>
    </row>
    <row r="236" spans="1:12" ht="11.25">
      <c r="A236" s="28" t="s">
        <v>229</v>
      </c>
      <c r="B236" s="127">
        <v>649400</v>
      </c>
      <c r="C236" s="127">
        <v>335398.8</v>
      </c>
      <c r="D236" s="127">
        <v>399800</v>
      </c>
      <c r="E236" s="127">
        <v>216800</v>
      </c>
      <c r="F236" s="127">
        <v>165500</v>
      </c>
      <c r="G236" s="127">
        <v>141000</v>
      </c>
      <c r="H236" s="127">
        <v>50750</v>
      </c>
      <c r="I236" s="127">
        <v>138650</v>
      </c>
      <c r="J236" s="127">
        <v>71250</v>
      </c>
      <c r="K236" s="127">
        <v>140100</v>
      </c>
      <c r="L236" s="128">
        <f>AVERAGE(B236:K236)</f>
        <v>230864.87999999998</v>
      </c>
    </row>
    <row r="237" spans="1:12" ht="11.25">
      <c r="A237" s="28" t="s">
        <v>242</v>
      </c>
      <c r="B237" s="127">
        <v>95</v>
      </c>
      <c r="C237" s="169">
        <v>46.7</v>
      </c>
      <c r="D237" s="127">
        <v>60</v>
      </c>
      <c r="E237" s="127">
        <v>37</v>
      </c>
      <c r="F237" s="127">
        <v>23</v>
      </c>
      <c r="G237" s="127">
        <v>15.3</v>
      </c>
      <c r="H237" s="127">
        <v>6.5</v>
      </c>
      <c r="I237" s="127">
        <v>16.5</v>
      </c>
      <c r="J237" s="127">
        <v>11</v>
      </c>
      <c r="K237" s="127">
        <v>31</v>
      </c>
      <c r="L237" s="128">
        <f>AVERAGE(B237:K237)</f>
        <v>34.2</v>
      </c>
    </row>
    <row r="238" spans="1:12" ht="11.25">
      <c r="A238" s="28" t="s">
        <v>249</v>
      </c>
      <c r="B238" s="27">
        <f>B236/B237</f>
        <v>6835.789473684211</v>
      </c>
      <c r="C238" s="127">
        <v>7182</v>
      </c>
      <c r="D238" s="127">
        <f aca="true" t="shared" si="44" ref="D238:I238">D236/D237</f>
        <v>6663.333333333333</v>
      </c>
      <c r="E238" s="127">
        <f t="shared" si="44"/>
        <v>5859.459459459459</v>
      </c>
      <c r="F238" s="127">
        <f t="shared" si="44"/>
        <v>7195.652173913043</v>
      </c>
      <c r="G238" s="127">
        <f t="shared" si="44"/>
        <v>9215.686274509804</v>
      </c>
      <c r="H238" s="127">
        <f t="shared" si="44"/>
        <v>7807.692307692308</v>
      </c>
      <c r="I238" s="127">
        <f t="shared" si="44"/>
        <v>8403.030303030304</v>
      </c>
      <c r="J238" s="127">
        <f>J236/J237</f>
        <v>6477.272727272727</v>
      </c>
      <c r="K238" s="127">
        <f>K236/K237</f>
        <v>4519.354838709677</v>
      </c>
      <c r="L238" s="127">
        <f>L236/L237</f>
        <v>6750.435087719297</v>
      </c>
    </row>
    <row r="239" ht="11.25">
      <c r="A239" s="28"/>
    </row>
    <row r="240" ht="11.25">
      <c r="A240" s="157" t="s">
        <v>37</v>
      </c>
    </row>
    <row r="241" spans="1:12" ht="11.25">
      <c r="A241" s="28" t="s">
        <v>229</v>
      </c>
      <c r="B241" s="127">
        <v>29250</v>
      </c>
      <c r="C241" s="127">
        <v>42600</v>
      </c>
      <c r="D241" s="127">
        <v>81650</v>
      </c>
      <c r="E241" s="127">
        <v>56500</v>
      </c>
      <c r="F241" s="127">
        <v>274000</v>
      </c>
      <c r="G241" s="127">
        <v>213876</v>
      </c>
      <c r="H241" s="127">
        <v>243900</v>
      </c>
      <c r="I241" s="127">
        <v>200050</v>
      </c>
      <c r="J241" s="127">
        <v>143745</v>
      </c>
      <c r="K241" s="127">
        <v>178100</v>
      </c>
      <c r="L241" s="128">
        <f>AVERAGE(B241:K241)</f>
        <v>146367.1</v>
      </c>
    </row>
    <row r="242" spans="1:12" ht="11.25">
      <c r="A242" s="28" t="s">
        <v>242</v>
      </c>
      <c r="B242" s="127">
        <v>17</v>
      </c>
      <c r="C242" s="169">
        <v>8.5</v>
      </c>
      <c r="D242" s="127">
        <v>19</v>
      </c>
      <c r="E242" s="127">
        <v>14</v>
      </c>
      <c r="F242" s="127">
        <v>23</v>
      </c>
      <c r="G242" s="127">
        <v>21</v>
      </c>
      <c r="H242" s="127">
        <v>24</v>
      </c>
      <c r="I242" s="127">
        <v>22.3</v>
      </c>
      <c r="J242" s="169">
        <v>15.55</v>
      </c>
      <c r="K242" s="127">
        <v>18</v>
      </c>
      <c r="L242" s="128">
        <f>AVERAGE(B242:K242)</f>
        <v>18.235000000000003</v>
      </c>
    </row>
    <row r="243" spans="1:12" ht="11.25">
      <c r="A243" s="28" t="s">
        <v>249</v>
      </c>
      <c r="B243" s="27">
        <f>B241/B242</f>
        <v>1720.5882352941176</v>
      </c>
      <c r="C243" s="127">
        <v>5011.8</v>
      </c>
      <c r="D243" s="127">
        <f aca="true" t="shared" si="45" ref="D243:I243">D241/D242</f>
        <v>4297.368421052632</v>
      </c>
      <c r="E243" s="127">
        <f t="shared" si="45"/>
        <v>4035.714285714286</v>
      </c>
      <c r="F243" s="127">
        <f t="shared" si="45"/>
        <v>11913.04347826087</v>
      </c>
      <c r="G243" s="127">
        <f t="shared" si="45"/>
        <v>10184.57142857143</v>
      </c>
      <c r="H243" s="127">
        <f t="shared" si="45"/>
        <v>10162.5</v>
      </c>
      <c r="I243" s="127">
        <f t="shared" si="45"/>
        <v>8970.852017937219</v>
      </c>
      <c r="J243" s="127">
        <f>J241/J242</f>
        <v>9244.051446945337</v>
      </c>
      <c r="K243" s="127">
        <f>K241/K242</f>
        <v>9894.444444444445</v>
      </c>
      <c r="L243" s="127">
        <f>L241/L242</f>
        <v>8026.712366328488</v>
      </c>
    </row>
    <row r="244" ht="11.25">
      <c r="A244" s="28"/>
    </row>
    <row r="245" ht="11.25">
      <c r="A245" s="157" t="s">
        <v>38</v>
      </c>
    </row>
    <row r="246" spans="1:12" ht="11.25">
      <c r="A246" s="28" t="s">
        <v>229</v>
      </c>
      <c r="B246" s="127">
        <v>34000</v>
      </c>
      <c r="C246" s="127">
        <v>30800</v>
      </c>
      <c r="D246" s="127">
        <v>101000</v>
      </c>
      <c r="E246" s="127">
        <v>101400</v>
      </c>
      <c r="F246" s="127">
        <v>176000</v>
      </c>
      <c r="G246" s="127">
        <v>280820</v>
      </c>
      <c r="H246" s="127">
        <v>263392</v>
      </c>
      <c r="I246" s="127">
        <v>162300</v>
      </c>
      <c r="J246" s="127">
        <v>206100</v>
      </c>
      <c r="K246" s="127">
        <v>325500</v>
      </c>
      <c r="L246" s="128">
        <f>AVERAGE(B246:K246)</f>
        <v>168131.2</v>
      </c>
    </row>
    <row r="247" spans="1:12" ht="11.25">
      <c r="A247" s="28" t="s">
        <v>242</v>
      </c>
      <c r="B247" s="127">
        <v>11</v>
      </c>
      <c r="C247" s="127">
        <v>5</v>
      </c>
      <c r="D247" s="127">
        <v>17</v>
      </c>
      <c r="E247" s="127">
        <v>12</v>
      </c>
      <c r="F247" s="127">
        <v>22</v>
      </c>
      <c r="G247" s="127">
        <v>30.8</v>
      </c>
      <c r="H247" s="127">
        <v>25.5</v>
      </c>
      <c r="I247" s="127">
        <v>21.6</v>
      </c>
      <c r="J247" s="127">
        <v>22</v>
      </c>
      <c r="K247" s="127">
        <v>36</v>
      </c>
      <c r="L247" s="128">
        <f>AVERAGE(B247:K247)</f>
        <v>20.29</v>
      </c>
    </row>
    <row r="248" spans="1:12" ht="11.25">
      <c r="A248" s="28" t="s">
        <v>249</v>
      </c>
      <c r="B248" s="27">
        <f>B246/B247</f>
        <v>3090.909090909091</v>
      </c>
      <c r="C248" s="127">
        <v>6160</v>
      </c>
      <c r="D248" s="127">
        <f aca="true" t="shared" si="46" ref="D248:I248">D246/D247</f>
        <v>5941.176470588235</v>
      </c>
      <c r="E248" s="127">
        <f t="shared" si="46"/>
        <v>8450</v>
      </c>
      <c r="F248" s="127">
        <f t="shared" si="46"/>
        <v>8000</v>
      </c>
      <c r="G248" s="127">
        <f t="shared" si="46"/>
        <v>9117.532467532468</v>
      </c>
      <c r="H248" s="127">
        <f t="shared" si="46"/>
        <v>10329.098039215687</v>
      </c>
      <c r="I248" s="127">
        <f t="shared" si="46"/>
        <v>7513.888888888889</v>
      </c>
      <c r="J248" s="127">
        <f>J246/J247</f>
        <v>9368.181818181818</v>
      </c>
      <c r="K248" s="127">
        <f>K246/K247</f>
        <v>9041.666666666666</v>
      </c>
      <c r="L248" s="127">
        <f>L246/L247</f>
        <v>8286.407097092164</v>
      </c>
    </row>
    <row r="249" ht="11.25">
      <c r="A249" s="28"/>
    </row>
    <row r="250" s="128" customFormat="1" ht="10.5">
      <c r="A250" s="27"/>
    </row>
    <row r="251" spans="1:12" s="125" customFormat="1" ht="18.75">
      <c r="A251" s="158" t="s">
        <v>3</v>
      </c>
      <c r="B251" s="165">
        <v>2001</v>
      </c>
      <c r="C251" s="160">
        <v>2002</v>
      </c>
      <c r="D251" s="160">
        <v>2003</v>
      </c>
      <c r="E251" s="160">
        <v>2004</v>
      </c>
      <c r="F251" s="160">
        <v>2005</v>
      </c>
      <c r="G251" s="160">
        <v>2006</v>
      </c>
      <c r="H251" s="170">
        <v>2007</v>
      </c>
      <c r="I251" s="170">
        <v>2008</v>
      </c>
      <c r="J251" s="155" t="s">
        <v>226</v>
      </c>
      <c r="K251" s="155" t="s">
        <v>304</v>
      </c>
      <c r="L251" s="173" t="s">
        <v>306</v>
      </c>
    </row>
    <row r="252" s="129" customFormat="1" ht="11.25">
      <c r="A252" s="166" t="s">
        <v>270</v>
      </c>
    </row>
    <row r="253" spans="1:12" ht="11.25">
      <c r="A253" s="27" t="s">
        <v>271</v>
      </c>
      <c r="C253" s="127">
        <v>4328723</v>
      </c>
      <c r="D253" s="127">
        <v>4248610</v>
      </c>
      <c r="E253" s="127">
        <v>5226590</v>
      </c>
      <c r="F253" s="127">
        <v>6573503</v>
      </c>
      <c r="G253" s="127">
        <v>5182718</v>
      </c>
      <c r="H253" s="127">
        <v>5411020</v>
      </c>
      <c r="I253" s="127">
        <v>5866265</v>
      </c>
      <c r="J253" s="127">
        <v>5617576</v>
      </c>
      <c r="K253" s="127">
        <v>4039693</v>
      </c>
      <c r="L253" s="128">
        <f>AVERAGE(B253:K253)</f>
        <v>5166077.555555556</v>
      </c>
    </row>
    <row r="254" spans="1:12" ht="11.25">
      <c r="A254" s="28" t="s">
        <v>39</v>
      </c>
      <c r="B254" s="127">
        <v>5734330</v>
      </c>
      <c r="C254" s="127">
        <v>4122594</v>
      </c>
      <c r="D254" s="127">
        <v>4046295</v>
      </c>
      <c r="E254" s="127">
        <v>4946717</v>
      </c>
      <c r="F254" s="127">
        <v>6264847</v>
      </c>
      <c r="G254" s="127">
        <v>4930957</v>
      </c>
      <c r="H254" s="127">
        <v>5221204</v>
      </c>
      <c r="I254" s="127">
        <v>5661295</v>
      </c>
      <c r="J254" s="127">
        <v>5519620</v>
      </c>
      <c r="K254" s="127">
        <v>3851429</v>
      </c>
      <c r="L254" s="128">
        <f>AVERAGE(B254:K254)</f>
        <v>5029928.8</v>
      </c>
    </row>
    <row r="255" spans="1:10" ht="11.25">
      <c r="A255" s="28" t="s">
        <v>12</v>
      </c>
      <c r="C255" s="127">
        <v>30418</v>
      </c>
      <c r="D255" s="127">
        <v>31724</v>
      </c>
      <c r="E255" s="127">
        <v>31724</v>
      </c>
      <c r="F255" s="127">
        <v>30400</v>
      </c>
      <c r="G255" s="127">
        <v>33002</v>
      </c>
      <c r="H255" s="127">
        <v>39361</v>
      </c>
      <c r="I255" s="127">
        <v>39361</v>
      </c>
      <c r="J255" s="127">
        <v>37786</v>
      </c>
    </row>
    <row r="256" ht="11.25">
      <c r="A256" s="28" t="s">
        <v>272</v>
      </c>
    </row>
    <row r="257" spans="1:12" ht="11.25">
      <c r="A257" s="27" t="s">
        <v>273</v>
      </c>
      <c r="C257" s="127">
        <v>1243251</v>
      </c>
      <c r="D257" s="127">
        <v>1088918</v>
      </c>
      <c r="E257" s="127">
        <v>1541877</v>
      </c>
      <c r="F257" s="127">
        <v>2197464</v>
      </c>
      <c r="G257" s="127">
        <v>1730833</v>
      </c>
      <c r="H257" s="127">
        <v>1571196</v>
      </c>
      <c r="I257" s="127">
        <v>1493186</v>
      </c>
      <c r="J257" s="127">
        <v>1169979</v>
      </c>
      <c r="K257" s="127">
        <v>1435279</v>
      </c>
      <c r="L257" s="128">
        <f>AVERAGE(B257:K257)</f>
        <v>1496887</v>
      </c>
    </row>
    <row r="258" spans="1:12" ht="11.25">
      <c r="A258" s="28" t="s">
        <v>40</v>
      </c>
      <c r="B258" s="127">
        <v>1460574</v>
      </c>
      <c r="C258" s="127">
        <v>1230942</v>
      </c>
      <c r="D258" s="127">
        <v>1078137</v>
      </c>
      <c r="E258" s="127">
        <v>1478788</v>
      </c>
      <c r="F258" s="127">
        <v>1527802</v>
      </c>
      <c r="G258" s="127">
        <v>1686567</v>
      </c>
      <c r="H258" s="127">
        <v>1504894</v>
      </c>
      <c r="I258" s="127">
        <v>1440893</v>
      </c>
      <c r="J258" s="127">
        <v>1124231</v>
      </c>
      <c r="K258" s="127">
        <v>1389753</v>
      </c>
      <c r="L258" s="128">
        <f>AVERAGE(B258:K258)</f>
        <v>1392258.1</v>
      </c>
    </row>
    <row r="259" spans="1:10" ht="11.25">
      <c r="A259" s="28" t="s">
        <v>20</v>
      </c>
      <c r="B259" s="127">
        <v>5630</v>
      </c>
      <c r="C259" s="127">
        <v>4812</v>
      </c>
      <c r="D259" s="127">
        <v>4645</v>
      </c>
      <c r="E259" s="127">
        <v>4645</v>
      </c>
      <c r="F259" s="127">
        <v>7600</v>
      </c>
      <c r="G259" s="127">
        <v>5456</v>
      </c>
      <c r="H259" s="127">
        <v>6769</v>
      </c>
      <c r="I259" s="127">
        <v>6769</v>
      </c>
      <c r="J259" s="127">
        <v>6665</v>
      </c>
    </row>
    <row r="260" spans="1:2" ht="11.25">
      <c r="A260" s="28" t="s">
        <v>274</v>
      </c>
      <c r="B260" s="127">
        <v>21600</v>
      </c>
    </row>
    <row r="261" spans="1:12" ht="11.25">
      <c r="A261" s="157" t="s">
        <v>275</v>
      </c>
      <c r="B261" s="127">
        <v>3072567</v>
      </c>
      <c r="C261" s="127">
        <v>2660109</v>
      </c>
      <c r="D261" s="127">
        <v>4351359</v>
      </c>
      <c r="E261" s="127">
        <v>4767598</v>
      </c>
      <c r="F261" s="127">
        <v>4769053</v>
      </c>
      <c r="G261" s="127">
        <v>4879781</v>
      </c>
      <c r="H261" s="127">
        <v>4193725</v>
      </c>
      <c r="J261" s="127">
        <v>4505631</v>
      </c>
      <c r="K261" s="127">
        <v>5118896</v>
      </c>
      <c r="L261" s="128">
        <f>AVERAGE(B261:K261)</f>
        <v>4257635.444444444</v>
      </c>
    </row>
    <row r="262" spans="1:12" ht="11.25">
      <c r="A262" s="28" t="s">
        <v>41</v>
      </c>
      <c r="B262" s="127">
        <v>2607913</v>
      </c>
      <c r="C262" s="127">
        <v>2368531</v>
      </c>
      <c r="D262" s="127">
        <v>4043000</v>
      </c>
      <c r="E262" s="127">
        <v>4346153</v>
      </c>
      <c r="F262" s="127">
        <v>4037016</v>
      </c>
      <c r="G262" s="127">
        <v>3838650</v>
      </c>
      <c r="H262" s="127">
        <v>3416776</v>
      </c>
      <c r="I262" s="127">
        <v>3750593</v>
      </c>
      <c r="J262" s="127">
        <v>3751697</v>
      </c>
      <c r="K262" s="127">
        <v>4287505</v>
      </c>
      <c r="L262" s="128">
        <f>AVERAGE(B262:K262)</f>
        <v>3644783.4</v>
      </c>
    </row>
    <row r="263" ht="11.25">
      <c r="A263" s="28" t="s">
        <v>42</v>
      </c>
    </row>
    <row r="264" ht="11.25">
      <c r="A264" s="171" t="s">
        <v>276</v>
      </c>
    </row>
    <row r="265" ht="11.25">
      <c r="A265" s="28" t="s">
        <v>277</v>
      </c>
    </row>
    <row r="266" ht="11.25">
      <c r="A266" s="28" t="s">
        <v>155</v>
      </c>
    </row>
    <row r="267" spans="1:12" ht="11.25">
      <c r="A267" s="28" t="s">
        <v>242</v>
      </c>
      <c r="B267" s="127">
        <v>5512.2</v>
      </c>
      <c r="C267" s="127">
        <v>6087.1</v>
      </c>
      <c r="D267" s="127">
        <v>6161</v>
      </c>
      <c r="E267" s="127">
        <v>6135.8</v>
      </c>
      <c r="F267" s="127">
        <v>6293.5</v>
      </c>
      <c r="G267" s="127">
        <v>6386.5</v>
      </c>
      <c r="H267" s="127">
        <v>6020.6</v>
      </c>
      <c r="I267" s="127">
        <v>6280.33</v>
      </c>
      <c r="J267" s="127">
        <v>6524</v>
      </c>
      <c r="K267" s="127">
        <v>6396.16</v>
      </c>
      <c r="L267" s="128">
        <f>AVERAGE(B267:K267)</f>
        <v>6179.719</v>
      </c>
    </row>
    <row r="268" spans="1:3" ht="11.25">
      <c r="A268" s="28" t="s">
        <v>278</v>
      </c>
      <c r="B268" s="127">
        <v>20120</v>
      </c>
      <c r="C268" s="127">
        <v>1113</v>
      </c>
    </row>
    <row r="269" ht="11.25">
      <c r="A269" s="28"/>
    </row>
    <row r="270" ht="11.25">
      <c r="A270" s="157" t="s">
        <v>279</v>
      </c>
    </row>
    <row r="271" spans="1:12" ht="11.25">
      <c r="A271" s="28" t="s">
        <v>280</v>
      </c>
      <c r="C271" s="127">
        <v>5700</v>
      </c>
      <c r="D271" s="127">
        <v>20840</v>
      </c>
      <c r="E271" s="127">
        <v>73988</v>
      </c>
      <c r="F271" s="127">
        <v>7226</v>
      </c>
      <c r="G271" s="127">
        <v>149450</v>
      </c>
      <c r="H271" s="127">
        <v>3725</v>
      </c>
      <c r="I271" s="127">
        <v>6775</v>
      </c>
      <c r="J271" s="127">
        <v>13600</v>
      </c>
      <c r="K271" s="127">
        <v>1400</v>
      </c>
      <c r="L271" s="128">
        <f>AVERAGE(B271:K271)</f>
        <v>31411.555555555555</v>
      </c>
    </row>
    <row r="272" spans="1:12" ht="11.25">
      <c r="A272" s="28" t="s">
        <v>20</v>
      </c>
      <c r="C272" s="127">
        <v>19</v>
      </c>
      <c r="D272" s="127">
        <v>58</v>
      </c>
      <c r="E272" s="127">
        <v>43</v>
      </c>
      <c r="F272" s="127">
        <v>20</v>
      </c>
      <c r="G272" s="127">
        <v>51</v>
      </c>
      <c r="H272" s="127">
        <v>32</v>
      </c>
      <c r="I272" s="127">
        <v>39.5</v>
      </c>
      <c r="J272" s="127">
        <v>19</v>
      </c>
      <c r="K272" s="127">
        <v>7</v>
      </c>
      <c r="L272" s="128">
        <f>AVERAGE(B272:K272)</f>
        <v>32.05555555555556</v>
      </c>
    </row>
    <row r="273" spans="1:12" ht="11.25">
      <c r="A273" s="28" t="s">
        <v>281</v>
      </c>
      <c r="C273" s="127">
        <v>300</v>
      </c>
      <c r="D273" s="127">
        <f aca="true" t="shared" si="47" ref="D273:I273">D271/D272</f>
        <v>359.3103448275862</v>
      </c>
      <c r="E273" s="127">
        <f t="shared" si="47"/>
        <v>1720.6511627906978</v>
      </c>
      <c r="F273" s="127">
        <f t="shared" si="47"/>
        <v>361.3</v>
      </c>
      <c r="G273" s="127">
        <f t="shared" si="47"/>
        <v>2930.392156862745</v>
      </c>
      <c r="H273" s="127">
        <f t="shared" si="47"/>
        <v>116.40625</v>
      </c>
      <c r="I273" s="127">
        <f t="shared" si="47"/>
        <v>171.51898734177215</v>
      </c>
      <c r="J273" s="127">
        <f>J271/J272</f>
        <v>715.7894736842105</v>
      </c>
      <c r="K273" s="127">
        <f>K271/K272</f>
        <v>200</v>
      </c>
      <c r="L273" s="127">
        <f>L271/L272</f>
        <v>979.9098786828422</v>
      </c>
    </row>
    <row r="274" ht="11.25">
      <c r="A274" s="28"/>
    </row>
    <row r="275" ht="11.25">
      <c r="A275" s="157" t="s">
        <v>43</v>
      </c>
    </row>
    <row r="276" spans="1:12" ht="11.25">
      <c r="A276" s="28" t="s">
        <v>229</v>
      </c>
      <c r="B276" s="127">
        <v>113000</v>
      </c>
      <c r="C276" s="127">
        <v>2431000</v>
      </c>
      <c r="D276" s="127">
        <v>2651000</v>
      </c>
      <c r="E276" s="127">
        <v>1240500</v>
      </c>
      <c r="F276" s="127">
        <v>4673000</v>
      </c>
      <c r="G276" s="127">
        <v>2454000</v>
      </c>
      <c r="H276" s="127">
        <v>1340000</v>
      </c>
      <c r="I276" s="127">
        <v>1243000</v>
      </c>
      <c r="J276" s="127">
        <v>129000</v>
      </c>
      <c r="L276" s="128">
        <f>AVERAGE(B276:K276)</f>
        <v>1808277.7777777778</v>
      </c>
    </row>
    <row r="277" spans="1:12" ht="11.25">
      <c r="A277" s="28" t="s">
        <v>242</v>
      </c>
      <c r="B277" s="127">
        <v>340</v>
      </c>
      <c r="C277" s="127">
        <v>613</v>
      </c>
      <c r="D277" s="127">
        <v>653</v>
      </c>
      <c r="E277" s="127">
        <v>231</v>
      </c>
      <c r="F277" s="127">
        <v>597</v>
      </c>
      <c r="G277" s="127">
        <v>249</v>
      </c>
      <c r="H277" s="127">
        <v>147</v>
      </c>
      <c r="I277" s="127">
        <v>65</v>
      </c>
      <c r="J277" s="127">
        <v>33</v>
      </c>
      <c r="L277" s="128">
        <f>AVERAGE(B277:K277)</f>
        <v>325.3333333333333</v>
      </c>
    </row>
    <row r="278" spans="1:12" ht="11.25">
      <c r="A278" s="28" t="s">
        <v>282</v>
      </c>
      <c r="B278" s="27">
        <f>B276/B277</f>
        <v>332.3529411764706</v>
      </c>
      <c r="C278" s="127">
        <v>3966</v>
      </c>
      <c r="D278" s="127">
        <f aca="true" t="shared" si="48" ref="D278:I278">D276/D277</f>
        <v>4059.7243491577337</v>
      </c>
      <c r="E278" s="127">
        <f t="shared" si="48"/>
        <v>5370.12987012987</v>
      </c>
      <c r="F278" s="127">
        <f t="shared" si="48"/>
        <v>7827.470686767169</v>
      </c>
      <c r="G278" s="127">
        <f t="shared" si="48"/>
        <v>9855.421686746988</v>
      </c>
      <c r="H278" s="127">
        <f t="shared" si="48"/>
        <v>9115.6462585034</v>
      </c>
      <c r="I278" s="127">
        <f t="shared" si="48"/>
        <v>19123.076923076922</v>
      </c>
      <c r="J278" s="127">
        <f>J276/J277</f>
        <v>3909.090909090909</v>
      </c>
      <c r="L278" s="127">
        <f>L276/L277</f>
        <v>5558.230874316941</v>
      </c>
    </row>
    <row r="279" ht="11.25">
      <c r="A279" s="157" t="s">
        <v>283</v>
      </c>
    </row>
    <row r="280" spans="1:11" ht="11.25">
      <c r="A280" s="28" t="s">
        <v>229</v>
      </c>
      <c r="B280" s="127">
        <v>448400</v>
      </c>
      <c r="C280" s="127">
        <v>435780</v>
      </c>
      <c r="D280" s="127">
        <v>624000</v>
      </c>
      <c r="E280" s="127">
        <v>120000</v>
      </c>
      <c r="F280" s="127">
        <v>1164809</v>
      </c>
      <c r="I280" s="127">
        <v>100500</v>
      </c>
      <c r="J280" s="127">
        <v>118750</v>
      </c>
      <c r="K280" s="127">
        <v>64000</v>
      </c>
    </row>
    <row r="281" spans="1:3" ht="11.25">
      <c r="A281" s="28" t="s">
        <v>242</v>
      </c>
      <c r="B281" s="127">
        <v>56</v>
      </c>
      <c r="C281" s="127">
        <v>41</v>
      </c>
    </row>
    <row r="282" spans="1:3" ht="11.25">
      <c r="A282" s="28" t="s">
        <v>249</v>
      </c>
      <c r="B282" s="27">
        <f>B280/B281</f>
        <v>8007.142857142857</v>
      </c>
      <c r="C282" s="127">
        <v>10629</v>
      </c>
    </row>
    <row r="283" ht="11.25">
      <c r="A283" s="157" t="s">
        <v>284</v>
      </c>
    </row>
    <row r="284" spans="1:12" ht="11.25">
      <c r="A284" s="28" t="s">
        <v>229</v>
      </c>
      <c r="B284" s="127">
        <v>11872722</v>
      </c>
      <c r="C284" s="127">
        <v>23783560</v>
      </c>
      <c r="D284" s="127">
        <v>31200010</v>
      </c>
      <c r="E284" s="127">
        <v>60989421</v>
      </c>
      <c r="F284" s="127">
        <v>58240463</v>
      </c>
      <c r="G284" s="127">
        <v>73368900</v>
      </c>
      <c r="H284" s="127">
        <v>70964944</v>
      </c>
      <c r="I284" s="127">
        <v>59476829</v>
      </c>
      <c r="J284" s="127">
        <v>54349217</v>
      </c>
      <c r="K284" s="127">
        <v>58925365</v>
      </c>
      <c r="L284" s="128">
        <f>AVERAGE(B284:K284)</f>
        <v>50317143.1</v>
      </c>
    </row>
    <row r="285" spans="1:11" ht="11.25">
      <c r="A285" s="28" t="s">
        <v>242</v>
      </c>
      <c r="B285" s="127">
        <v>441</v>
      </c>
      <c r="C285" s="127">
        <v>739.3</v>
      </c>
      <c r="D285" s="127">
        <v>608</v>
      </c>
      <c r="E285" s="127">
        <v>1044</v>
      </c>
      <c r="F285" s="127">
        <v>1352</v>
      </c>
      <c r="I285" s="127">
        <v>1057</v>
      </c>
      <c r="J285" s="127">
        <v>674</v>
      </c>
      <c r="K285" s="127">
        <v>1285</v>
      </c>
    </row>
    <row r="286" spans="1:10" ht="11.25">
      <c r="A286" s="28" t="s">
        <v>249</v>
      </c>
      <c r="B286" s="127">
        <v>24301</v>
      </c>
      <c r="C286" s="127">
        <v>32173</v>
      </c>
      <c r="D286" s="127">
        <f>D284/D285</f>
        <v>51315.80592105263</v>
      </c>
      <c r="E286" s="127">
        <f>E284/E285</f>
        <v>58418.98563218391</v>
      </c>
      <c r="F286" s="127">
        <f>F284/F285</f>
        <v>43077.26553254438</v>
      </c>
      <c r="I286" s="127">
        <f>I284/I285</f>
        <v>56269.4692526017</v>
      </c>
      <c r="J286" s="127">
        <f>J284/J285</f>
        <v>80636.82047477744</v>
      </c>
    </row>
    <row r="287" ht="11.25">
      <c r="A287" s="157" t="s">
        <v>44</v>
      </c>
    </row>
    <row r="288" spans="1:12" ht="11.25">
      <c r="A288" s="28" t="s">
        <v>285</v>
      </c>
      <c r="B288" s="127">
        <v>263300</v>
      </c>
      <c r="C288" s="127">
        <v>306950</v>
      </c>
      <c r="D288" s="127">
        <v>181400</v>
      </c>
      <c r="E288" s="127">
        <v>169380</v>
      </c>
      <c r="F288" s="127">
        <v>249200</v>
      </c>
      <c r="G288" s="127">
        <v>225314</v>
      </c>
      <c r="H288" s="127">
        <v>215155</v>
      </c>
      <c r="I288" s="127">
        <v>218750</v>
      </c>
      <c r="J288" s="127">
        <v>139650</v>
      </c>
      <c r="K288" s="127">
        <v>299000</v>
      </c>
      <c r="L288" s="128">
        <f>AVERAGE(B288:K288)</f>
        <v>226809.9</v>
      </c>
    </row>
    <row r="289" spans="1:12" ht="11.25">
      <c r="A289" s="28" t="s">
        <v>242</v>
      </c>
      <c r="B289" s="127">
        <v>207</v>
      </c>
      <c r="C289" s="127">
        <v>237</v>
      </c>
      <c r="D289" s="127">
        <v>154</v>
      </c>
      <c r="E289" s="127">
        <v>142</v>
      </c>
      <c r="F289" s="127">
        <v>218</v>
      </c>
      <c r="G289" s="127">
        <v>135.3</v>
      </c>
      <c r="H289" s="127">
        <v>175.7</v>
      </c>
      <c r="I289" s="127">
        <v>241.5</v>
      </c>
      <c r="J289" s="127">
        <v>109</v>
      </c>
      <c r="K289" s="127">
        <v>246</v>
      </c>
      <c r="L289" s="128">
        <f>AVERAGE(B289:K289)</f>
        <v>186.55</v>
      </c>
    </row>
    <row r="290" spans="1:12" ht="11.25">
      <c r="A290" s="28" t="s">
        <v>249</v>
      </c>
      <c r="B290" s="27">
        <f>B288/B289</f>
        <v>1271.9806763285023</v>
      </c>
      <c r="C290" s="127">
        <v>1295</v>
      </c>
      <c r="D290" s="127">
        <f aca="true" t="shared" si="49" ref="D290:I290">D288/D289</f>
        <v>1177.922077922078</v>
      </c>
      <c r="E290" s="127">
        <f t="shared" si="49"/>
        <v>1192.8169014084508</v>
      </c>
      <c r="F290" s="127">
        <f t="shared" si="49"/>
        <v>1143.119266055046</v>
      </c>
      <c r="G290" s="127">
        <f t="shared" si="49"/>
        <v>1665.2919438285292</v>
      </c>
      <c r="H290" s="127">
        <f t="shared" si="49"/>
        <v>1224.55890722823</v>
      </c>
      <c r="I290" s="127">
        <f t="shared" si="49"/>
        <v>905.7971014492754</v>
      </c>
      <c r="J290" s="127">
        <f>J288/J289</f>
        <v>1281.1926605504586</v>
      </c>
      <c r="K290" s="127">
        <f>K288/K289</f>
        <v>1215.4471544715448</v>
      </c>
      <c r="L290" s="127">
        <f>L288/L289</f>
        <v>1215.8129187885283</v>
      </c>
    </row>
    <row r="291" ht="11.25">
      <c r="A291" s="157" t="s">
        <v>45</v>
      </c>
    </row>
    <row r="292" spans="1:12" ht="11.25">
      <c r="A292" s="28" t="s">
        <v>229</v>
      </c>
      <c r="B292" s="127">
        <v>4472000</v>
      </c>
      <c r="C292" s="127">
        <v>4208727</v>
      </c>
      <c r="D292" s="127">
        <v>3655287</v>
      </c>
      <c r="E292" s="127">
        <v>4759880</v>
      </c>
      <c r="F292" s="127">
        <v>4963188</v>
      </c>
      <c r="G292" s="127">
        <v>3162150</v>
      </c>
      <c r="H292" s="127">
        <v>5017044</v>
      </c>
      <c r="I292" s="127">
        <v>2101950</v>
      </c>
      <c r="J292" s="127">
        <v>2594500</v>
      </c>
      <c r="K292" s="127">
        <v>5085500</v>
      </c>
      <c r="L292" s="128">
        <f>AVERAGE(B292:K292)</f>
        <v>4002022.6</v>
      </c>
    </row>
    <row r="293" spans="1:12" ht="11.25">
      <c r="A293" s="28" t="s">
        <v>242</v>
      </c>
      <c r="B293" s="127">
        <v>375</v>
      </c>
      <c r="C293" s="127">
        <v>490</v>
      </c>
      <c r="D293" s="127">
        <v>271</v>
      </c>
      <c r="E293" s="127">
        <v>410</v>
      </c>
      <c r="F293" s="127">
        <v>341</v>
      </c>
      <c r="G293" s="127">
        <v>188</v>
      </c>
      <c r="H293" s="127">
        <v>302</v>
      </c>
      <c r="I293" s="127">
        <v>177</v>
      </c>
      <c r="J293" s="127">
        <v>145</v>
      </c>
      <c r="K293" s="127">
        <v>284</v>
      </c>
      <c r="L293" s="128">
        <f>AVERAGE(B293:K293)</f>
        <v>298.3</v>
      </c>
    </row>
    <row r="294" spans="1:12" ht="11.25">
      <c r="A294" s="28" t="s">
        <v>249</v>
      </c>
      <c r="B294" s="27">
        <f>B292/B293</f>
        <v>11925.333333333334</v>
      </c>
      <c r="C294" s="127">
        <v>8589</v>
      </c>
      <c r="D294" s="127">
        <f aca="true" t="shared" si="50" ref="D294:I294">D292/D293</f>
        <v>13488.143911439114</v>
      </c>
      <c r="E294" s="127">
        <f t="shared" si="50"/>
        <v>11609.463414634147</v>
      </c>
      <c r="F294" s="127">
        <f t="shared" si="50"/>
        <v>14554.803519061583</v>
      </c>
      <c r="G294" s="127">
        <f t="shared" si="50"/>
        <v>16819.94680851064</v>
      </c>
      <c r="H294" s="127">
        <f t="shared" si="50"/>
        <v>16612.72847682119</v>
      </c>
      <c r="I294" s="127">
        <f t="shared" si="50"/>
        <v>11875.42372881356</v>
      </c>
      <c r="J294" s="127">
        <f>J292/J293</f>
        <v>17893.103448275862</v>
      </c>
      <c r="K294" s="127">
        <f>K292/K293</f>
        <v>17906.690140845072</v>
      </c>
      <c r="L294" s="127">
        <f>L292/L293</f>
        <v>13416.099899430104</v>
      </c>
    </row>
    <row r="295" ht="11.25">
      <c r="A295" s="157" t="s">
        <v>46</v>
      </c>
    </row>
    <row r="296" spans="1:12" ht="11.25">
      <c r="A296" s="28" t="s">
        <v>286</v>
      </c>
      <c r="B296" s="127">
        <v>1158189</v>
      </c>
      <c r="C296" s="127">
        <v>879770</v>
      </c>
      <c r="D296" s="127">
        <v>611420</v>
      </c>
      <c r="E296" s="127">
        <v>813135</v>
      </c>
      <c r="F296" s="127">
        <v>416650</v>
      </c>
      <c r="G296" s="127">
        <v>770634</v>
      </c>
      <c r="H296" s="127">
        <v>147331</v>
      </c>
      <c r="I296" s="127">
        <v>358891</v>
      </c>
      <c r="J296" s="127">
        <v>470261</v>
      </c>
      <c r="K296" s="127">
        <v>154647</v>
      </c>
      <c r="L296" s="128">
        <f>AVERAGE(B296:K296)</f>
        <v>578092.8</v>
      </c>
    </row>
    <row r="297" spans="1:12" ht="11.25">
      <c r="A297" s="28" t="s">
        <v>242</v>
      </c>
      <c r="B297" s="127">
        <v>2007</v>
      </c>
      <c r="C297" s="127">
        <v>1852</v>
      </c>
      <c r="D297" s="127">
        <v>1551</v>
      </c>
      <c r="E297" s="127">
        <v>1791</v>
      </c>
      <c r="F297" s="127">
        <v>999</v>
      </c>
      <c r="G297" s="127">
        <v>735</v>
      </c>
      <c r="H297" s="127">
        <v>454</v>
      </c>
      <c r="I297" s="127">
        <v>513</v>
      </c>
      <c r="J297" s="127">
        <v>427</v>
      </c>
      <c r="K297" s="127">
        <v>423</v>
      </c>
      <c r="L297" s="128">
        <f>AVERAGE(B297:K297)</f>
        <v>1075.2</v>
      </c>
    </row>
    <row r="298" spans="1:12" ht="11.25">
      <c r="A298" s="28" t="s">
        <v>47</v>
      </c>
      <c r="B298" s="27">
        <f>B296/B297</f>
        <v>577.0747384155455</v>
      </c>
      <c r="C298" s="127">
        <v>475</v>
      </c>
      <c r="D298" s="127">
        <f aca="true" t="shared" si="51" ref="D298:I298">D296/D297</f>
        <v>394.2101869761444</v>
      </c>
      <c r="E298" s="127">
        <f t="shared" si="51"/>
        <v>454.0117252931323</v>
      </c>
      <c r="F298" s="127">
        <f t="shared" si="51"/>
        <v>417.06706706706706</v>
      </c>
      <c r="G298" s="127">
        <f t="shared" si="51"/>
        <v>1048.4816326530613</v>
      </c>
      <c r="H298" s="127">
        <f t="shared" si="51"/>
        <v>324.51762114537445</v>
      </c>
      <c r="I298" s="127">
        <f t="shared" si="51"/>
        <v>699.5925925925926</v>
      </c>
      <c r="J298" s="127">
        <f>J296/J297</f>
        <v>1101.3138173302107</v>
      </c>
      <c r="K298" s="127">
        <f>K296/K297</f>
        <v>365.59574468085106</v>
      </c>
      <c r="L298" s="127">
        <f>L296/L297</f>
        <v>537.6607142857143</v>
      </c>
    </row>
    <row r="299" ht="11.25">
      <c r="A299" s="157" t="s">
        <v>48</v>
      </c>
    </row>
    <row r="300" spans="1:12" ht="11.25">
      <c r="A300" s="28" t="s">
        <v>229</v>
      </c>
      <c r="B300" s="127">
        <v>4500994</v>
      </c>
      <c r="C300" s="127">
        <v>4564760</v>
      </c>
      <c r="D300" s="127">
        <v>3793026</v>
      </c>
      <c r="E300" s="127">
        <v>3355365</v>
      </c>
      <c r="F300" s="127">
        <v>2832500</v>
      </c>
      <c r="G300" s="127">
        <v>4402500</v>
      </c>
      <c r="H300" s="127">
        <v>2551600</v>
      </c>
      <c r="I300" s="127">
        <v>2551117</v>
      </c>
      <c r="J300" s="127">
        <v>4335250</v>
      </c>
      <c r="K300" s="127">
        <v>2843274</v>
      </c>
      <c r="L300" s="128">
        <f>AVERAGE(B300:K300)</f>
        <v>3573038.6</v>
      </c>
    </row>
    <row r="301" spans="1:12" ht="11.25">
      <c r="A301" s="28" t="s">
        <v>242</v>
      </c>
      <c r="B301" s="127">
        <v>187</v>
      </c>
      <c r="C301" s="127">
        <v>228.5</v>
      </c>
      <c r="D301" s="127">
        <v>240</v>
      </c>
      <c r="E301" s="127">
        <v>192</v>
      </c>
      <c r="F301" s="127">
        <v>163</v>
      </c>
      <c r="G301" s="127">
        <v>248</v>
      </c>
      <c r="H301" s="127">
        <v>175</v>
      </c>
      <c r="I301" s="127">
        <v>193</v>
      </c>
      <c r="J301" s="127">
        <v>189</v>
      </c>
      <c r="K301" s="127">
        <v>181</v>
      </c>
      <c r="L301" s="128">
        <f>AVERAGE(B301:K301)</f>
        <v>199.65</v>
      </c>
    </row>
    <row r="302" spans="1:12" ht="11.25">
      <c r="A302" s="28" t="s">
        <v>249</v>
      </c>
      <c r="B302" s="27">
        <f>B300/B301</f>
        <v>24069.486631016043</v>
      </c>
      <c r="C302" s="127">
        <v>19977</v>
      </c>
      <c r="D302" s="127">
        <f aca="true" t="shared" si="52" ref="D302:I302">D300/D301</f>
        <v>15804.275</v>
      </c>
      <c r="E302" s="127">
        <f t="shared" si="52"/>
        <v>17475.859375</v>
      </c>
      <c r="F302" s="127">
        <f t="shared" si="52"/>
        <v>17377.300613496933</v>
      </c>
      <c r="G302" s="127">
        <f t="shared" si="52"/>
        <v>17752.016129032258</v>
      </c>
      <c r="H302" s="127">
        <f t="shared" si="52"/>
        <v>14580.57142857143</v>
      </c>
      <c r="I302" s="127">
        <f t="shared" si="52"/>
        <v>13218.222797927461</v>
      </c>
      <c r="J302" s="127">
        <f>J300/J301</f>
        <v>22937.830687830687</v>
      </c>
      <c r="K302" s="127">
        <f>K300/K301</f>
        <v>15708.696132596686</v>
      </c>
      <c r="L302" s="127">
        <f>L300/L301</f>
        <v>17896.511895817683</v>
      </c>
    </row>
    <row r="303" ht="11.25">
      <c r="A303" s="157" t="s">
        <v>49</v>
      </c>
    </row>
    <row r="304" spans="1:12" ht="11.25">
      <c r="A304" s="28" t="s">
        <v>287</v>
      </c>
      <c r="B304" s="127">
        <v>2012000</v>
      </c>
      <c r="C304" s="127">
        <v>3746522</v>
      </c>
      <c r="D304" s="127">
        <v>3075843</v>
      </c>
      <c r="E304" s="127">
        <v>2055500</v>
      </c>
      <c r="F304" s="127">
        <v>3519600</v>
      </c>
      <c r="G304" s="127">
        <v>1124400</v>
      </c>
      <c r="H304" s="127">
        <v>841840</v>
      </c>
      <c r="I304" s="127">
        <v>561900</v>
      </c>
      <c r="J304" s="127">
        <v>735700</v>
      </c>
      <c r="K304" s="127">
        <v>8023680</v>
      </c>
      <c r="L304" s="128">
        <f>AVERAGE(B304:K304)</f>
        <v>2569698.5</v>
      </c>
    </row>
    <row r="305" spans="1:12" ht="11.25">
      <c r="A305" s="28" t="s">
        <v>242</v>
      </c>
      <c r="B305" s="127">
        <v>550</v>
      </c>
      <c r="C305" s="127">
        <v>1075</v>
      </c>
      <c r="D305" s="127">
        <v>1133</v>
      </c>
      <c r="E305" s="127">
        <v>853</v>
      </c>
      <c r="F305" s="127">
        <v>693</v>
      </c>
      <c r="G305" s="127">
        <v>572</v>
      </c>
      <c r="H305" s="127">
        <v>491</v>
      </c>
      <c r="I305" s="127">
        <v>404</v>
      </c>
      <c r="J305" s="127">
        <v>573</v>
      </c>
      <c r="K305" s="127">
        <v>796</v>
      </c>
      <c r="L305" s="128">
        <f>AVERAGE(B305:K305)</f>
        <v>714</v>
      </c>
    </row>
    <row r="306" spans="1:12" ht="11.25">
      <c r="A306" s="28" t="s">
        <v>288</v>
      </c>
      <c r="B306" s="27">
        <f>B304/B305</f>
        <v>3658.181818181818</v>
      </c>
      <c r="F306" s="127">
        <f aca="true" t="shared" si="53" ref="F306:K306">F304/F305</f>
        <v>5078.787878787879</v>
      </c>
      <c r="G306" s="127">
        <f t="shared" si="53"/>
        <v>1965.7342657342658</v>
      </c>
      <c r="H306" s="127">
        <f t="shared" si="53"/>
        <v>1714.5417515274949</v>
      </c>
      <c r="I306" s="127">
        <f t="shared" si="53"/>
        <v>1390.8415841584158</v>
      </c>
      <c r="J306" s="127">
        <f t="shared" si="53"/>
        <v>1283.9441535776614</v>
      </c>
      <c r="K306" s="127">
        <f t="shared" si="53"/>
        <v>10080</v>
      </c>
      <c r="L306" s="127">
        <f>L304/L305</f>
        <v>3599.0175070028013</v>
      </c>
    </row>
    <row r="307" ht="11.25">
      <c r="A307" s="157" t="s">
        <v>289</v>
      </c>
    </row>
    <row r="308" spans="1:12" ht="11.25">
      <c r="A308" s="28" t="s">
        <v>229</v>
      </c>
      <c r="B308" s="127">
        <v>65536</v>
      </c>
      <c r="C308" s="127">
        <v>56131</v>
      </c>
      <c r="D308" s="127">
        <v>91200</v>
      </c>
      <c r="E308" s="127">
        <v>87369</v>
      </c>
      <c r="F308" s="127">
        <v>47827</v>
      </c>
      <c r="G308" s="127">
        <v>94925</v>
      </c>
      <c r="H308" s="127">
        <v>54773</v>
      </c>
      <c r="I308" s="127">
        <v>110515</v>
      </c>
      <c r="J308" s="127">
        <v>86115</v>
      </c>
      <c r="K308" s="127">
        <v>57629</v>
      </c>
      <c r="L308" s="128">
        <f>AVERAGE(B308:K308)</f>
        <v>75202</v>
      </c>
    </row>
    <row r="309" spans="1:12" ht="11.25">
      <c r="A309" s="28" t="s">
        <v>242</v>
      </c>
      <c r="B309" s="127">
        <v>202</v>
      </c>
      <c r="D309" s="127">
        <v>40</v>
      </c>
      <c r="E309" s="127">
        <v>534</v>
      </c>
      <c r="F309" s="127">
        <v>80</v>
      </c>
      <c r="G309" s="127">
        <v>158</v>
      </c>
      <c r="H309" s="127">
        <v>76</v>
      </c>
      <c r="I309" s="127">
        <v>259</v>
      </c>
      <c r="J309" s="127">
        <v>300</v>
      </c>
      <c r="K309" s="127">
        <v>300</v>
      </c>
      <c r="L309" s="128">
        <f>AVERAGE(B309:K309)</f>
        <v>216.55555555555554</v>
      </c>
    </row>
    <row r="310" spans="1:12" ht="11.25">
      <c r="A310" s="28" t="s">
        <v>249</v>
      </c>
      <c r="B310" s="27">
        <f>B308/B309</f>
        <v>324.43564356435644</v>
      </c>
      <c r="E310" s="127">
        <f>E308/E309</f>
        <v>163.6123595505618</v>
      </c>
      <c r="F310" s="127">
        <v>598</v>
      </c>
      <c r="G310" s="127">
        <f aca="true" t="shared" si="54" ref="G310:L310">G308/G309</f>
        <v>600.7911392405064</v>
      </c>
      <c r="H310" s="127">
        <f t="shared" si="54"/>
        <v>720.6973684210526</v>
      </c>
      <c r="I310" s="127">
        <f t="shared" si="54"/>
        <v>426.6988416988417</v>
      </c>
      <c r="J310" s="127">
        <f t="shared" si="54"/>
        <v>287.05</v>
      </c>
      <c r="K310" s="127">
        <f t="shared" si="54"/>
        <v>192.09666666666666</v>
      </c>
      <c r="L310" s="127">
        <f t="shared" si="54"/>
        <v>347.26423807080556</v>
      </c>
    </row>
    <row r="311" ht="11.25">
      <c r="A311" s="157" t="s">
        <v>50</v>
      </c>
    </row>
    <row r="312" spans="1:12" ht="11.25">
      <c r="A312" s="28" t="s">
        <v>229</v>
      </c>
      <c r="B312" s="127">
        <v>697500</v>
      </c>
      <c r="C312" s="127">
        <v>799300</v>
      </c>
      <c r="D312" s="127">
        <v>564700</v>
      </c>
      <c r="E312" s="127">
        <v>434440</v>
      </c>
      <c r="F312" s="127">
        <v>617100</v>
      </c>
      <c r="G312" s="127">
        <v>872800</v>
      </c>
      <c r="H312" s="127">
        <v>638350</v>
      </c>
      <c r="I312" s="127">
        <v>508833</v>
      </c>
      <c r="J312" s="127">
        <v>638200</v>
      </c>
      <c r="K312" s="127">
        <v>726375</v>
      </c>
      <c r="L312" s="128">
        <f>AVERAGE(B312:K312)</f>
        <v>649759.8</v>
      </c>
    </row>
    <row r="313" spans="1:12" ht="11.25">
      <c r="A313" s="28" t="s">
        <v>242</v>
      </c>
      <c r="B313" s="127">
        <v>68</v>
      </c>
      <c r="C313" s="127">
        <v>86</v>
      </c>
      <c r="D313" s="127">
        <v>61</v>
      </c>
      <c r="E313" s="127">
        <v>50</v>
      </c>
      <c r="F313" s="127">
        <v>56</v>
      </c>
      <c r="G313" s="127">
        <v>76</v>
      </c>
      <c r="H313" s="127">
        <v>46.6</v>
      </c>
      <c r="I313" s="127">
        <v>43</v>
      </c>
      <c r="J313" s="127">
        <v>50</v>
      </c>
      <c r="K313" s="127">
        <v>70</v>
      </c>
      <c r="L313" s="128">
        <f>AVERAGE(B313:K313)</f>
        <v>60.660000000000004</v>
      </c>
    </row>
    <row r="314" spans="1:12" ht="11.25">
      <c r="A314" s="28" t="s">
        <v>249</v>
      </c>
      <c r="B314" s="127">
        <v>9838</v>
      </c>
      <c r="C314" s="127">
        <v>9294</v>
      </c>
      <c r="D314" s="127">
        <f aca="true" t="shared" si="55" ref="D314:I314">D312/D313</f>
        <v>9257.377049180328</v>
      </c>
      <c r="E314" s="127">
        <f t="shared" si="55"/>
        <v>8688.8</v>
      </c>
      <c r="F314" s="127">
        <f t="shared" si="55"/>
        <v>11019.642857142857</v>
      </c>
      <c r="G314" s="127">
        <f t="shared" si="55"/>
        <v>11484.21052631579</v>
      </c>
      <c r="H314" s="127">
        <f t="shared" si="55"/>
        <v>13698.497854077254</v>
      </c>
      <c r="I314" s="127">
        <f t="shared" si="55"/>
        <v>11833.32558139535</v>
      </c>
      <c r="J314" s="127">
        <f>J312/J313</f>
        <v>12764</v>
      </c>
      <c r="K314" s="127">
        <f>K312/K313</f>
        <v>10376.785714285714</v>
      </c>
      <c r="L314" s="127">
        <f>L312/L313</f>
        <v>10711.503461918892</v>
      </c>
    </row>
    <row r="315" ht="11.25">
      <c r="A315" s="157" t="s">
        <v>290</v>
      </c>
    </row>
    <row r="316" ht="11.25">
      <c r="A316" s="28" t="s">
        <v>229</v>
      </c>
    </row>
    <row r="317" ht="11.25">
      <c r="A317" s="28" t="s">
        <v>242</v>
      </c>
    </row>
    <row r="318" ht="11.25">
      <c r="A318" s="28" t="s">
        <v>249</v>
      </c>
    </row>
    <row r="319" ht="11.25">
      <c r="A319" s="157" t="s">
        <v>51</v>
      </c>
    </row>
    <row r="320" spans="1:12" ht="11.25">
      <c r="A320" s="28" t="s">
        <v>229</v>
      </c>
      <c r="B320" s="127">
        <v>28500</v>
      </c>
      <c r="C320" s="127">
        <v>21300</v>
      </c>
      <c r="D320" s="127">
        <v>41300</v>
      </c>
      <c r="E320" s="127">
        <v>30800</v>
      </c>
      <c r="F320" s="127">
        <v>49800</v>
      </c>
      <c r="G320" s="127">
        <v>79000</v>
      </c>
      <c r="H320" s="127">
        <v>83400</v>
      </c>
      <c r="I320" s="127">
        <v>108200</v>
      </c>
      <c r="J320" s="127">
        <v>78200</v>
      </c>
      <c r="K320" s="127">
        <v>55000</v>
      </c>
      <c r="L320" s="128">
        <f>AVERAGE(B320:K320)</f>
        <v>57550</v>
      </c>
    </row>
    <row r="321" spans="1:12" ht="11.25">
      <c r="A321" s="28" t="s">
        <v>242</v>
      </c>
      <c r="B321" s="127">
        <v>33</v>
      </c>
      <c r="C321" s="127">
        <v>27</v>
      </c>
      <c r="D321" s="127">
        <v>53</v>
      </c>
      <c r="E321" s="127">
        <v>38</v>
      </c>
      <c r="F321" s="127">
        <v>44</v>
      </c>
      <c r="G321" s="127">
        <v>60</v>
      </c>
      <c r="H321" s="127">
        <v>63</v>
      </c>
      <c r="I321" s="127">
        <v>68</v>
      </c>
      <c r="J321" s="127">
        <v>38</v>
      </c>
      <c r="K321" s="127">
        <v>29</v>
      </c>
      <c r="L321" s="128">
        <f>AVERAGE(B321:K321)</f>
        <v>45.3</v>
      </c>
    </row>
    <row r="322" spans="1:12" ht="11.25">
      <c r="A322" s="28" t="s">
        <v>249</v>
      </c>
      <c r="B322" s="27">
        <f>B320/B321</f>
        <v>863.6363636363636</v>
      </c>
      <c r="C322" s="127">
        <v>789</v>
      </c>
      <c r="D322" s="127">
        <f aca="true" t="shared" si="56" ref="D322:I322">D320/D321</f>
        <v>779.2452830188679</v>
      </c>
      <c r="E322" s="127">
        <f t="shared" si="56"/>
        <v>810.5263157894736</v>
      </c>
      <c r="F322" s="127">
        <f t="shared" si="56"/>
        <v>1131.8181818181818</v>
      </c>
      <c r="G322" s="127">
        <f t="shared" si="56"/>
        <v>1316.6666666666667</v>
      </c>
      <c r="H322" s="127">
        <f t="shared" si="56"/>
        <v>1323.8095238095239</v>
      </c>
      <c r="I322" s="127">
        <f t="shared" si="56"/>
        <v>1591.1764705882354</v>
      </c>
      <c r="J322" s="127">
        <f>J320/J321</f>
        <v>2057.8947368421054</v>
      </c>
      <c r="K322" s="127">
        <f>K320/K321</f>
        <v>1896.551724137931</v>
      </c>
      <c r="L322" s="127">
        <f>L320/L321</f>
        <v>1270.4194260485651</v>
      </c>
    </row>
    <row r="323" ht="11.25">
      <c r="A323" s="157" t="s">
        <v>52</v>
      </c>
    </row>
    <row r="324" spans="1:8" ht="11.25">
      <c r="A324" s="28" t="s">
        <v>291</v>
      </c>
      <c r="B324" s="127">
        <v>503750</v>
      </c>
      <c r="C324" s="127">
        <v>500000</v>
      </c>
      <c r="D324" s="127">
        <v>502800</v>
      </c>
      <c r="E324" s="127">
        <v>510000</v>
      </c>
      <c r="F324" s="127">
        <v>120000</v>
      </c>
      <c r="G324" s="127">
        <v>210000</v>
      </c>
      <c r="H324" s="127">
        <v>100000</v>
      </c>
    </row>
    <row r="325" spans="1:8" ht="11.25">
      <c r="A325" s="28" t="s">
        <v>230</v>
      </c>
      <c r="B325" s="127">
        <v>102</v>
      </c>
      <c r="C325" s="127">
        <v>100</v>
      </c>
      <c r="D325" s="127">
        <v>105</v>
      </c>
      <c r="E325" s="127">
        <v>102</v>
      </c>
      <c r="F325" s="127">
        <v>30</v>
      </c>
      <c r="G325" s="127">
        <v>100</v>
      </c>
      <c r="H325" s="127">
        <v>110</v>
      </c>
    </row>
    <row r="326" spans="1:8" ht="11.25">
      <c r="A326" s="28" t="s">
        <v>292</v>
      </c>
      <c r="B326" s="27">
        <f>B324/B325</f>
        <v>4938.725490196079</v>
      </c>
      <c r="C326" s="127">
        <v>5000</v>
      </c>
      <c r="D326" s="127">
        <f>D324/D325</f>
        <v>4788.571428571428</v>
      </c>
      <c r="E326" s="127">
        <f>E324/E325</f>
        <v>5000</v>
      </c>
      <c r="F326" s="127">
        <f>F324/F325</f>
        <v>4000</v>
      </c>
      <c r="G326" s="127">
        <f>G324/G325</f>
        <v>2100</v>
      </c>
      <c r="H326" s="127">
        <f>H324/H325</f>
        <v>909.0909090909091</v>
      </c>
    </row>
    <row r="327" ht="11.25">
      <c r="A327" s="157" t="s">
        <v>64</v>
      </c>
    </row>
    <row r="328" spans="1:12" ht="11.25">
      <c r="A328" s="28" t="s">
        <v>291</v>
      </c>
      <c r="B328" s="127">
        <v>20000</v>
      </c>
      <c r="C328" s="127">
        <v>410000</v>
      </c>
      <c r="D328" s="127">
        <v>396400</v>
      </c>
      <c r="E328" s="127">
        <v>225750</v>
      </c>
      <c r="F328" s="127">
        <v>168000</v>
      </c>
      <c r="G328" s="127">
        <v>70000</v>
      </c>
      <c r="H328" s="127">
        <v>65250</v>
      </c>
      <c r="I328" s="127">
        <v>26000</v>
      </c>
      <c r="J328" s="127">
        <v>1500</v>
      </c>
      <c r="L328" s="128">
        <f>AVERAGE(B328:K328)</f>
        <v>153655.55555555556</v>
      </c>
    </row>
    <row r="329" spans="1:12" ht="11.25">
      <c r="A329" s="28" t="s">
        <v>230</v>
      </c>
      <c r="B329" s="127">
        <v>5</v>
      </c>
      <c r="C329" s="127">
        <v>73</v>
      </c>
      <c r="D329" s="127">
        <v>70</v>
      </c>
      <c r="E329" s="127">
        <v>31</v>
      </c>
      <c r="F329" s="127">
        <v>31</v>
      </c>
      <c r="G329" s="127">
        <v>13</v>
      </c>
      <c r="H329" s="127">
        <v>15</v>
      </c>
      <c r="I329" s="127">
        <v>4</v>
      </c>
      <c r="J329" s="169">
        <v>0.5</v>
      </c>
      <c r="L329" s="128">
        <f>AVERAGE(B329:K329)</f>
        <v>26.944444444444443</v>
      </c>
    </row>
    <row r="330" spans="1:12" ht="11.25">
      <c r="A330" s="28" t="s">
        <v>292</v>
      </c>
      <c r="B330" s="27">
        <f>B328/B329</f>
        <v>4000</v>
      </c>
      <c r="C330" s="127">
        <v>5616</v>
      </c>
      <c r="D330" s="127">
        <f aca="true" t="shared" si="57" ref="D330:I330">D328/D329</f>
        <v>5662.857142857143</v>
      </c>
      <c r="E330" s="127">
        <f t="shared" si="57"/>
        <v>7282.258064516129</v>
      </c>
      <c r="F330" s="127">
        <f t="shared" si="57"/>
        <v>5419.354838709677</v>
      </c>
      <c r="G330" s="127">
        <f t="shared" si="57"/>
        <v>5384.615384615385</v>
      </c>
      <c r="H330" s="127">
        <f t="shared" si="57"/>
        <v>4350</v>
      </c>
      <c r="I330" s="127">
        <f t="shared" si="57"/>
        <v>6500</v>
      </c>
      <c r="J330" s="127">
        <f>J328/J329</f>
        <v>3000</v>
      </c>
      <c r="L330" s="127">
        <f>L328/L329</f>
        <v>5702.6804123711345</v>
      </c>
    </row>
    <row r="331" ht="11.25">
      <c r="A331" s="157" t="s">
        <v>66</v>
      </c>
    </row>
    <row r="332" spans="1:12" ht="11.25">
      <c r="A332" s="28" t="s">
        <v>291</v>
      </c>
      <c r="B332" s="127">
        <v>2546000</v>
      </c>
      <c r="C332" s="127">
        <v>300500</v>
      </c>
      <c r="D332" s="127">
        <v>240800</v>
      </c>
      <c r="E332" s="127">
        <v>316250</v>
      </c>
      <c r="F332" s="127">
        <v>325920</v>
      </c>
      <c r="G332" s="127">
        <v>323440</v>
      </c>
      <c r="H332" s="127">
        <v>298430</v>
      </c>
      <c r="I332" s="127">
        <v>262250</v>
      </c>
      <c r="J332" s="127">
        <v>238050</v>
      </c>
      <c r="K332" s="127">
        <v>238050</v>
      </c>
      <c r="L332" s="128">
        <f>AVERAGE(B332:K332)</f>
        <v>508969</v>
      </c>
    </row>
    <row r="333" spans="1:12" s="129" customFormat="1" ht="11.25">
      <c r="A333" s="164" t="s">
        <v>230</v>
      </c>
      <c r="B333" s="129">
        <v>1530</v>
      </c>
      <c r="C333" s="129">
        <v>1976</v>
      </c>
      <c r="D333" s="129">
        <v>1964</v>
      </c>
      <c r="E333" s="129">
        <v>2300</v>
      </c>
      <c r="F333" s="129">
        <v>2365</v>
      </c>
      <c r="G333" s="129">
        <v>2336</v>
      </c>
      <c r="H333" s="129">
        <v>2145</v>
      </c>
      <c r="I333" s="129">
        <v>1747</v>
      </c>
      <c r="J333" s="129">
        <v>1725</v>
      </c>
      <c r="K333" s="129">
        <v>1725</v>
      </c>
      <c r="L333" s="128">
        <f>AVERAGE(B333:K333)</f>
        <v>1981.3</v>
      </c>
    </row>
    <row r="334" spans="1:12" s="129" customFormat="1" ht="11.25">
      <c r="A334" s="164" t="s">
        <v>292</v>
      </c>
      <c r="B334" s="128">
        <f>B332/B333</f>
        <v>1664.0522875816994</v>
      </c>
      <c r="C334" s="129">
        <v>152</v>
      </c>
      <c r="D334" s="129">
        <f>D332/D333</f>
        <v>122.60692464358452</v>
      </c>
      <c r="F334" s="129">
        <f aca="true" t="shared" si="58" ref="F334:K334">F332/F333</f>
        <v>137.80972515856237</v>
      </c>
      <c r="G334" s="129">
        <f t="shared" si="58"/>
        <v>138.45890410958904</v>
      </c>
      <c r="H334" s="129">
        <f t="shared" si="58"/>
        <v>139.12820512820514</v>
      </c>
      <c r="I334" s="129">
        <f t="shared" si="58"/>
        <v>150.11448196908987</v>
      </c>
      <c r="J334" s="129">
        <f t="shared" si="58"/>
        <v>138</v>
      </c>
      <c r="K334" s="129">
        <f t="shared" si="58"/>
        <v>138</v>
      </c>
      <c r="L334" s="129">
        <f>L332/L333</f>
        <v>256.8863877252309</v>
      </c>
    </row>
    <row r="335" ht="11.25">
      <c r="A335" s="157" t="s">
        <v>67</v>
      </c>
    </row>
    <row r="336" spans="1:12" ht="11.25">
      <c r="A336" s="28" t="s">
        <v>291</v>
      </c>
      <c r="B336" s="127">
        <v>29640</v>
      </c>
      <c r="C336" s="127">
        <v>22800</v>
      </c>
      <c r="D336" s="127">
        <v>22025</v>
      </c>
      <c r="E336" s="127">
        <v>24575</v>
      </c>
      <c r="F336" s="127">
        <v>8145</v>
      </c>
      <c r="G336" s="127">
        <v>20495</v>
      </c>
      <c r="H336" s="127">
        <v>26820</v>
      </c>
      <c r="I336" s="127">
        <v>30325</v>
      </c>
      <c r="J336" s="127">
        <v>11375</v>
      </c>
      <c r="L336" s="128">
        <f>AVERAGE(B336:K336)</f>
        <v>21800</v>
      </c>
    </row>
    <row r="337" spans="1:12" ht="11.25">
      <c r="A337" s="28" t="s">
        <v>230</v>
      </c>
      <c r="B337" s="127">
        <v>48</v>
      </c>
      <c r="C337" s="127">
        <v>42</v>
      </c>
      <c r="D337" s="127">
        <v>43</v>
      </c>
      <c r="E337" s="127">
        <v>33</v>
      </c>
      <c r="F337" s="127">
        <v>16</v>
      </c>
      <c r="G337" s="127">
        <v>36</v>
      </c>
      <c r="H337" s="127">
        <v>53</v>
      </c>
      <c r="I337" s="127">
        <v>36</v>
      </c>
      <c r="J337" s="127">
        <v>22</v>
      </c>
      <c r="L337" s="128">
        <f>AVERAGE(B337:K337)</f>
        <v>36.55555555555556</v>
      </c>
    </row>
    <row r="338" spans="1:12" ht="11.25">
      <c r="A338" s="28" t="s">
        <v>292</v>
      </c>
      <c r="B338" s="128">
        <f>B336/B337</f>
        <v>617.5</v>
      </c>
      <c r="C338" s="127">
        <v>543</v>
      </c>
      <c r="D338" s="127">
        <f aca="true" t="shared" si="59" ref="D338:I338">D336/D337</f>
        <v>512.2093023255813</v>
      </c>
      <c r="E338" s="127">
        <f t="shared" si="59"/>
        <v>744.6969696969697</v>
      </c>
      <c r="F338" s="127">
        <f t="shared" si="59"/>
        <v>509.0625</v>
      </c>
      <c r="G338" s="127">
        <f t="shared" si="59"/>
        <v>569.3055555555555</v>
      </c>
      <c r="H338" s="127">
        <f t="shared" si="59"/>
        <v>506.0377358490566</v>
      </c>
      <c r="I338" s="127">
        <f t="shared" si="59"/>
        <v>842.3611111111111</v>
      </c>
      <c r="J338" s="127">
        <f>J336/J337</f>
        <v>517.0454545454545</v>
      </c>
      <c r="L338" s="127">
        <f>L336/L337</f>
        <v>596.3525835866261</v>
      </c>
    </row>
    <row r="339" ht="11.25">
      <c r="A339" s="28"/>
    </row>
    <row r="340" spans="1:12" ht="18.75">
      <c r="A340" s="158" t="s">
        <v>3</v>
      </c>
      <c r="B340" s="165">
        <v>2001</v>
      </c>
      <c r="C340" s="165">
        <v>2002</v>
      </c>
      <c r="D340" s="165">
        <v>2003</v>
      </c>
      <c r="E340" s="165">
        <v>2004</v>
      </c>
      <c r="F340" s="165">
        <v>2005</v>
      </c>
      <c r="G340" s="165">
        <v>2006</v>
      </c>
      <c r="H340" s="165">
        <v>2007</v>
      </c>
      <c r="I340" s="165">
        <v>2008</v>
      </c>
      <c r="J340" s="155" t="s">
        <v>226</v>
      </c>
      <c r="K340" s="155" t="s">
        <v>304</v>
      </c>
      <c r="L340" s="173" t="s">
        <v>306</v>
      </c>
    </row>
    <row r="341" ht="11.25">
      <c r="A341" s="166" t="s">
        <v>201</v>
      </c>
    </row>
    <row r="342" spans="1:2" ht="11.25">
      <c r="A342" s="172"/>
      <c r="B342" s="129"/>
    </row>
    <row r="343" spans="1:2" s="130" customFormat="1" ht="11.25">
      <c r="A343" s="157" t="s">
        <v>293</v>
      </c>
      <c r="B343" s="127"/>
    </row>
    <row r="344" spans="1:11" s="129" customFormat="1" ht="11.25">
      <c r="A344" s="164" t="s">
        <v>53</v>
      </c>
      <c r="B344" s="129">
        <v>2064</v>
      </c>
      <c r="C344" s="129">
        <v>3560</v>
      </c>
      <c r="D344" s="129">
        <v>3550</v>
      </c>
      <c r="E344" s="129" t="s">
        <v>294</v>
      </c>
      <c r="F344" s="129">
        <v>5202</v>
      </c>
      <c r="G344" s="129">
        <v>7728</v>
      </c>
      <c r="H344" s="129">
        <v>3914</v>
      </c>
      <c r="I344" s="129">
        <v>3592</v>
      </c>
      <c r="J344" s="129">
        <v>3877</v>
      </c>
      <c r="K344" s="129">
        <v>3500</v>
      </c>
    </row>
    <row r="345" spans="1:11" s="129" customFormat="1" ht="11.25">
      <c r="A345" s="164" t="s">
        <v>54</v>
      </c>
      <c r="B345" s="129">
        <v>56345</v>
      </c>
      <c r="C345" s="129">
        <v>53389</v>
      </c>
      <c r="D345" s="129">
        <v>54250</v>
      </c>
      <c r="E345" s="129" t="s">
        <v>294</v>
      </c>
      <c r="F345" s="129">
        <v>63038</v>
      </c>
      <c r="G345" s="129">
        <v>67611</v>
      </c>
      <c r="H345" s="129">
        <v>72826</v>
      </c>
      <c r="I345" s="129">
        <v>81328</v>
      </c>
      <c r="J345" s="129">
        <v>91129</v>
      </c>
      <c r="K345" s="129">
        <v>95000</v>
      </c>
    </row>
    <row r="346" spans="1:12" s="129" customFormat="1" ht="11.25">
      <c r="A346" s="164" t="s">
        <v>55</v>
      </c>
      <c r="B346" s="129">
        <v>8729</v>
      </c>
      <c r="C346" s="129">
        <v>9076</v>
      </c>
      <c r="D346" s="129">
        <v>10880</v>
      </c>
      <c r="E346" s="129">
        <v>13020</v>
      </c>
      <c r="F346" s="129">
        <v>7904</v>
      </c>
      <c r="G346" s="129">
        <v>8252</v>
      </c>
      <c r="H346" s="129">
        <v>7926</v>
      </c>
      <c r="I346" s="129">
        <v>8401</v>
      </c>
      <c r="J346" s="129">
        <v>7961</v>
      </c>
      <c r="K346" s="129">
        <v>7414</v>
      </c>
      <c r="L346" s="128">
        <f>AVERAGE(B346:K346)</f>
        <v>8956.3</v>
      </c>
    </row>
    <row r="347" spans="1:12" s="129" customFormat="1" ht="11.25">
      <c r="A347" s="164" t="s">
        <v>56</v>
      </c>
      <c r="B347" s="129">
        <v>6425128</v>
      </c>
      <c r="C347" s="129">
        <v>8132096</v>
      </c>
      <c r="D347" s="129">
        <v>9792000</v>
      </c>
      <c r="E347" s="129">
        <v>11718000</v>
      </c>
      <c r="F347" s="129">
        <v>7113456</v>
      </c>
      <c r="G347" s="129">
        <f>G346*900</f>
        <v>7426800</v>
      </c>
      <c r="H347" s="129">
        <v>7133400</v>
      </c>
      <c r="I347" s="129">
        <v>7560900</v>
      </c>
      <c r="J347" s="129">
        <v>7164900</v>
      </c>
      <c r="K347" s="129">
        <v>6672960</v>
      </c>
      <c r="L347" s="128">
        <f>AVERAGE(B347:K347)</f>
        <v>7913964</v>
      </c>
    </row>
    <row r="348" spans="1:12" ht="11.25">
      <c r="A348" s="28" t="s">
        <v>57</v>
      </c>
      <c r="B348" s="127">
        <v>3233231</v>
      </c>
      <c r="C348" s="127">
        <v>4066048</v>
      </c>
      <c r="D348" s="127">
        <v>4896000</v>
      </c>
      <c r="E348" s="127">
        <v>5859000</v>
      </c>
      <c r="F348" s="127">
        <v>3556728</v>
      </c>
      <c r="G348" s="127">
        <f>G346*450</f>
        <v>3713400</v>
      </c>
      <c r="H348" s="127">
        <v>3566700</v>
      </c>
      <c r="I348" s="127">
        <v>3780450</v>
      </c>
      <c r="J348" s="127">
        <v>3582450</v>
      </c>
      <c r="K348" s="127">
        <v>3336480</v>
      </c>
      <c r="L348" s="128">
        <f>AVERAGE(B348:K348)</f>
        <v>3959048.7</v>
      </c>
    </row>
    <row r="349" ht="11.25">
      <c r="A349" s="28"/>
    </row>
    <row r="350" ht="11.25">
      <c r="A350" s="157" t="s">
        <v>58</v>
      </c>
    </row>
    <row r="351" spans="1:12" ht="11.25">
      <c r="A351" s="28" t="s">
        <v>229</v>
      </c>
      <c r="B351" s="127">
        <v>5580268</v>
      </c>
      <c r="C351" s="127">
        <v>7422148</v>
      </c>
      <c r="D351" s="127">
        <v>7584352</v>
      </c>
      <c r="E351" s="127">
        <v>7974867</v>
      </c>
      <c r="F351" s="127">
        <v>8347339</v>
      </c>
      <c r="G351" s="127">
        <v>6644628</v>
      </c>
      <c r="H351" s="127">
        <v>5965514</v>
      </c>
      <c r="I351" s="127">
        <v>6437593</v>
      </c>
      <c r="J351" s="127">
        <v>8276859</v>
      </c>
      <c r="K351" s="127">
        <v>7330679</v>
      </c>
      <c r="L351" s="128">
        <f>AVERAGE(B351:K351)</f>
        <v>7156424.7</v>
      </c>
    </row>
    <row r="352" ht="11.25">
      <c r="A352" s="28"/>
    </row>
    <row r="353" ht="11.25">
      <c r="A353" s="157" t="s">
        <v>295</v>
      </c>
    </row>
    <row r="354" spans="1:12" ht="11.25">
      <c r="A354" s="28" t="s">
        <v>296</v>
      </c>
      <c r="B354" s="127">
        <v>95815</v>
      </c>
      <c r="C354" s="127">
        <v>104500</v>
      </c>
      <c r="D354" s="127">
        <v>117343</v>
      </c>
      <c r="E354" s="127">
        <v>83466</v>
      </c>
      <c r="F354" s="127">
        <v>69164</v>
      </c>
      <c r="G354" s="127">
        <v>107084</v>
      </c>
      <c r="H354" s="127">
        <v>106325</v>
      </c>
      <c r="I354" s="127">
        <v>63315</v>
      </c>
      <c r="J354" s="127">
        <v>130345</v>
      </c>
      <c r="K354" s="127">
        <v>89203</v>
      </c>
      <c r="L354" s="128">
        <f>AVERAGE(B354:K354)</f>
        <v>96656</v>
      </c>
    </row>
    <row r="355" spans="1:11" ht="11.25">
      <c r="A355" s="28" t="s">
        <v>59</v>
      </c>
      <c r="B355" s="127">
        <v>1363</v>
      </c>
      <c r="C355" s="127">
        <v>1241</v>
      </c>
      <c r="D355" s="127">
        <v>1460</v>
      </c>
      <c r="E355" s="127">
        <v>533</v>
      </c>
      <c r="G355" s="127">
        <v>1511</v>
      </c>
      <c r="H355" s="127">
        <v>1752</v>
      </c>
      <c r="I355" s="127">
        <v>1692</v>
      </c>
      <c r="J355" s="127">
        <v>1379</v>
      </c>
      <c r="K355" s="127">
        <v>2430</v>
      </c>
    </row>
    <row r="356" spans="1:2" ht="11.25">
      <c r="A356" s="28" t="s">
        <v>297</v>
      </c>
      <c r="B356" s="127">
        <v>243</v>
      </c>
    </row>
    <row r="357" ht="11.25">
      <c r="A357" s="157" t="s">
        <v>298</v>
      </c>
    </row>
    <row r="358" spans="1:11" ht="11.25">
      <c r="A358" s="28" t="s">
        <v>299</v>
      </c>
      <c r="B358" s="127">
        <v>18039</v>
      </c>
      <c r="C358" s="127">
        <v>22820</v>
      </c>
      <c r="D358" s="127">
        <v>21224</v>
      </c>
      <c r="E358" s="127" t="s">
        <v>294</v>
      </c>
      <c r="F358" s="127">
        <v>15387</v>
      </c>
      <c r="G358" s="127">
        <v>14533</v>
      </c>
      <c r="H358" s="127">
        <v>12403</v>
      </c>
      <c r="I358" s="127">
        <v>13146</v>
      </c>
      <c r="J358" s="127">
        <v>17038</v>
      </c>
      <c r="K358" s="127">
        <v>20000</v>
      </c>
    </row>
    <row r="359" spans="1:12" ht="11.25">
      <c r="A359" s="28" t="s">
        <v>55</v>
      </c>
      <c r="B359" s="127">
        <v>17225</v>
      </c>
      <c r="C359" s="127">
        <v>17905</v>
      </c>
      <c r="D359" s="127">
        <v>19003</v>
      </c>
      <c r="E359" s="127">
        <v>14325</v>
      </c>
      <c r="F359" s="127">
        <v>19612</v>
      </c>
      <c r="G359" s="127">
        <v>21330</v>
      </c>
      <c r="H359" s="127">
        <v>20536</v>
      </c>
      <c r="I359" s="127">
        <v>19602</v>
      </c>
      <c r="J359" s="127">
        <v>21953</v>
      </c>
      <c r="K359" s="127">
        <v>22415</v>
      </c>
      <c r="L359" s="128">
        <f>AVERAGE(B359:K359)</f>
        <v>19390.6</v>
      </c>
    </row>
    <row r="360" spans="1:12" ht="11.25">
      <c r="A360" s="28" t="s">
        <v>56</v>
      </c>
      <c r="B360" s="127">
        <v>3607602</v>
      </c>
      <c r="C360" s="127">
        <v>3581000</v>
      </c>
      <c r="D360" s="127">
        <v>3800600</v>
      </c>
      <c r="E360" s="127">
        <v>2865000</v>
      </c>
      <c r="F360" s="127">
        <v>3922330</v>
      </c>
      <c r="G360" s="127">
        <f>G359*200</f>
        <v>4266000</v>
      </c>
      <c r="H360" s="127">
        <v>4107200</v>
      </c>
      <c r="I360" s="127">
        <v>3920400</v>
      </c>
      <c r="J360" s="127">
        <v>4390600</v>
      </c>
      <c r="K360" s="127">
        <v>4482930</v>
      </c>
      <c r="L360" s="128">
        <f>AVERAGE(B360:K360)</f>
        <v>3894366.2</v>
      </c>
    </row>
    <row r="361" spans="1:12" ht="11.25">
      <c r="A361" s="28" t="s">
        <v>57</v>
      </c>
      <c r="B361" s="127">
        <v>2402613</v>
      </c>
      <c r="C361" s="127">
        <v>2148600</v>
      </c>
      <c r="D361" s="127">
        <v>2280360</v>
      </c>
      <c r="E361" s="127">
        <v>1719000</v>
      </c>
      <c r="F361" s="127">
        <v>2353398</v>
      </c>
      <c r="G361" s="127">
        <f>G359*120</f>
        <v>2559600</v>
      </c>
      <c r="H361" s="127">
        <v>2464320</v>
      </c>
      <c r="I361" s="127">
        <v>2352240</v>
      </c>
      <c r="J361" s="127">
        <v>2634360</v>
      </c>
      <c r="K361" s="127">
        <v>2689758</v>
      </c>
      <c r="L361" s="128">
        <f>AVERAGE(B361:K361)</f>
        <v>2360424.9</v>
      </c>
    </row>
    <row r="362" ht="11.25">
      <c r="A362" s="28"/>
    </row>
    <row r="363" ht="11.25">
      <c r="A363" s="157" t="s">
        <v>100</v>
      </c>
    </row>
    <row r="364" spans="1:11" ht="11.25">
      <c r="A364" s="28" t="s">
        <v>299</v>
      </c>
      <c r="B364" s="127">
        <v>4053</v>
      </c>
      <c r="C364" s="127">
        <v>6409</v>
      </c>
      <c r="D364" s="127">
        <v>6265</v>
      </c>
      <c r="E364" s="127" t="s">
        <v>294</v>
      </c>
      <c r="F364" s="127">
        <v>5842</v>
      </c>
      <c r="G364" s="127">
        <v>7770</v>
      </c>
      <c r="H364" s="127">
        <v>9645</v>
      </c>
      <c r="I364" s="127">
        <v>9911</v>
      </c>
      <c r="J364" s="127">
        <v>13018</v>
      </c>
      <c r="K364" s="127">
        <v>14500</v>
      </c>
    </row>
    <row r="365" spans="1:12" ht="11.25">
      <c r="A365" s="28" t="s">
        <v>55</v>
      </c>
      <c r="C365" s="127">
        <v>992</v>
      </c>
      <c r="D365" s="127">
        <v>1137</v>
      </c>
      <c r="E365" s="127">
        <v>1316</v>
      </c>
      <c r="F365" s="127">
        <v>1326</v>
      </c>
      <c r="G365" s="127">
        <v>1253</v>
      </c>
      <c r="H365" s="127">
        <v>1171</v>
      </c>
      <c r="I365" s="127">
        <v>1494</v>
      </c>
      <c r="J365" s="127">
        <v>886</v>
      </c>
      <c r="K365" s="127">
        <v>1341</v>
      </c>
      <c r="L365" s="128">
        <f>AVERAGE(B365:K365)</f>
        <v>1212.888888888889</v>
      </c>
    </row>
    <row r="366" spans="1:12" ht="11.25">
      <c r="A366" s="28" t="s">
        <v>56</v>
      </c>
      <c r="C366" s="127">
        <v>74400</v>
      </c>
      <c r="D366" s="127">
        <v>85275</v>
      </c>
      <c r="E366" s="127">
        <v>98700</v>
      </c>
      <c r="F366" s="127">
        <v>99469</v>
      </c>
      <c r="G366" s="127">
        <v>93975</v>
      </c>
      <c r="H366" s="127">
        <v>87825</v>
      </c>
      <c r="I366" s="127">
        <v>112050</v>
      </c>
      <c r="J366" s="127">
        <v>66450</v>
      </c>
      <c r="K366" s="127">
        <v>100575</v>
      </c>
      <c r="L366" s="128">
        <f>AVERAGE(B366:K366)</f>
        <v>90968.77777777778</v>
      </c>
    </row>
    <row r="367" spans="1:12" ht="11.25">
      <c r="A367" s="28" t="s">
        <v>57</v>
      </c>
      <c r="C367" s="127">
        <v>37200</v>
      </c>
      <c r="D367" s="127">
        <v>40950</v>
      </c>
      <c r="E367" s="127">
        <v>49350</v>
      </c>
      <c r="F367" s="127">
        <v>59681</v>
      </c>
      <c r="G367" s="127">
        <v>56385</v>
      </c>
      <c r="H367" s="127">
        <v>52695</v>
      </c>
      <c r="I367" s="127">
        <v>67230</v>
      </c>
      <c r="J367" s="127">
        <v>39870</v>
      </c>
      <c r="K367" s="127">
        <v>60345</v>
      </c>
      <c r="L367" s="128">
        <f>AVERAGE(B367:K367)</f>
        <v>51522.88888888889</v>
      </c>
    </row>
    <row r="368" ht="11.25">
      <c r="A368" s="157" t="s">
        <v>300</v>
      </c>
    </row>
    <row r="369" ht="11.25">
      <c r="A369" s="28" t="s">
        <v>301</v>
      </c>
    </row>
    <row r="370" spans="1:12" ht="11.25">
      <c r="A370" s="28" t="s">
        <v>302</v>
      </c>
      <c r="B370" s="127">
        <v>7795364</v>
      </c>
      <c r="C370" s="127">
        <v>9210235</v>
      </c>
      <c r="D370" s="127">
        <v>8168432</v>
      </c>
      <c r="E370" s="127">
        <v>8588379</v>
      </c>
      <c r="F370" s="127">
        <v>8491463</v>
      </c>
      <c r="G370" s="127">
        <v>8242504</v>
      </c>
      <c r="H370" s="127">
        <v>8455917</v>
      </c>
      <c r="I370" s="127">
        <v>8329011</v>
      </c>
      <c r="J370" s="127">
        <v>8428611</v>
      </c>
      <c r="K370" s="127">
        <v>8589552</v>
      </c>
      <c r="L370" s="128">
        <f>AVERAGE(B370:K370)</f>
        <v>8429946.8</v>
      </c>
    </row>
    <row r="371" spans="1:12" ht="11.25">
      <c r="A371" s="28" t="s">
        <v>56</v>
      </c>
      <c r="B371" s="127">
        <v>37897115</v>
      </c>
      <c r="C371" s="127">
        <v>40365958</v>
      </c>
      <c r="D371" s="127">
        <v>38595615</v>
      </c>
      <c r="E371" s="127">
        <v>39502923</v>
      </c>
      <c r="F371" s="127">
        <v>38927204</v>
      </c>
      <c r="G371" s="127">
        <v>37584341</v>
      </c>
      <c r="H371" s="127">
        <v>37468249</v>
      </c>
      <c r="I371" s="127">
        <v>35348891</v>
      </c>
      <c r="J371" s="127">
        <v>36909285</v>
      </c>
      <c r="K371" s="127">
        <v>38052455</v>
      </c>
      <c r="L371" s="128">
        <f>AVERAGE(B371:K371)</f>
        <v>38065203.6</v>
      </c>
    </row>
    <row r="372" spans="1:12" ht="11.25">
      <c r="A372" s="28" t="s">
        <v>57</v>
      </c>
      <c r="B372" s="127">
        <v>29965666</v>
      </c>
      <c r="C372" s="127">
        <v>30800751</v>
      </c>
      <c r="D372" s="127">
        <v>30048504</v>
      </c>
      <c r="E372" s="127">
        <v>30740883</v>
      </c>
      <c r="F372" s="127">
        <v>30488884</v>
      </c>
      <c r="G372" s="127">
        <v>29880350</v>
      </c>
      <c r="H372" s="127">
        <v>29473121</v>
      </c>
      <c r="I372" s="127">
        <v>27767402</v>
      </c>
      <c r="J372" s="127">
        <v>28577082</v>
      </c>
      <c r="K372" s="127">
        <v>30112764</v>
      </c>
      <c r="L372" s="128">
        <f>AVERAGE(B372:K372)</f>
        <v>29785540.7</v>
      </c>
    </row>
    <row r="373" ht="11.25">
      <c r="A373" s="28"/>
    </row>
    <row r="374" ht="11.25">
      <c r="A374" s="157" t="s">
        <v>303</v>
      </c>
    </row>
    <row r="375" spans="1:12" ht="11.25">
      <c r="A375" s="28" t="s">
        <v>60</v>
      </c>
      <c r="B375" s="127">
        <v>2263463</v>
      </c>
      <c r="C375" s="127">
        <v>2153322</v>
      </c>
      <c r="D375" s="127">
        <v>2664928</v>
      </c>
      <c r="E375" s="127">
        <v>2851257</v>
      </c>
      <c r="F375" s="127">
        <v>2405968</v>
      </c>
      <c r="G375" s="127">
        <v>2640152</v>
      </c>
      <c r="H375" s="127">
        <v>2949537</v>
      </c>
      <c r="I375" s="127">
        <v>3373885</v>
      </c>
      <c r="J375" s="127">
        <v>3427440</v>
      </c>
      <c r="K375" s="127">
        <v>4033692</v>
      </c>
      <c r="L375" s="128">
        <f>AVERAGE(B375:K375)</f>
        <v>2876364.4</v>
      </c>
    </row>
    <row r="376" spans="1:12" ht="11.25">
      <c r="A376" s="28" t="s">
        <v>61</v>
      </c>
      <c r="B376" s="127">
        <v>25710768</v>
      </c>
      <c r="C376" s="127">
        <v>25839864</v>
      </c>
      <c r="D376" s="127">
        <v>31979136</v>
      </c>
      <c r="E376" s="127">
        <v>34215080</v>
      </c>
      <c r="F376" s="127">
        <f>F375*12</f>
        <v>28871616</v>
      </c>
      <c r="G376" s="127">
        <f>G375*12</f>
        <v>31681824</v>
      </c>
      <c r="H376" s="127">
        <f>H375*12</f>
        <v>35394444</v>
      </c>
      <c r="I376" s="127">
        <v>40486620</v>
      </c>
      <c r="J376" s="127">
        <f>J375*12</f>
        <v>41129280</v>
      </c>
      <c r="K376" s="127">
        <f>K375*12</f>
        <v>48404304</v>
      </c>
      <c r="L376" s="128">
        <f>AVERAGE(B376:K376)</f>
        <v>34371293.6</v>
      </c>
    </row>
    <row r="377" ht="11.25">
      <c r="A377" s="28"/>
    </row>
    <row r="378" ht="11.25">
      <c r="A378" s="157" t="s">
        <v>62</v>
      </c>
    </row>
    <row r="379" spans="1:12" ht="11.25">
      <c r="A379" s="28" t="s">
        <v>63</v>
      </c>
      <c r="B379" s="127">
        <v>28180</v>
      </c>
      <c r="C379" s="127">
        <v>32371</v>
      </c>
      <c r="D379" s="127">
        <v>26780</v>
      </c>
      <c r="E379" s="127">
        <v>25107</v>
      </c>
      <c r="F379" s="127">
        <v>23298</v>
      </c>
      <c r="G379" s="127">
        <v>29434</v>
      </c>
      <c r="H379" s="127">
        <v>24310</v>
      </c>
      <c r="I379" s="127">
        <v>28939</v>
      </c>
      <c r="J379" s="127">
        <v>40748</v>
      </c>
      <c r="K379" s="127">
        <v>24485</v>
      </c>
      <c r="L379" s="128">
        <f>AVERAGE(B379:K379)</f>
        <v>28365.2</v>
      </c>
    </row>
    <row r="380" spans="1:12" ht="11.25">
      <c r="A380" s="28" t="s">
        <v>56</v>
      </c>
      <c r="B380" s="127">
        <v>368696</v>
      </c>
      <c r="C380" s="127">
        <v>558050</v>
      </c>
      <c r="D380" s="127">
        <v>429284</v>
      </c>
      <c r="E380" s="127">
        <v>403989</v>
      </c>
      <c r="F380" s="127">
        <v>401568</v>
      </c>
      <c r="G380" s="127">
        <v>444902</v>
      </c>
      <c r="H380" s="127">
        <v>441535</v>
      </c>
      <c r="I380" s="127">
        <v>473985</v>
      </c>
      <c r="J380" s="127">
        <v>606073</v>
      </c>
      <c r="K380" s="127">
        <v>453233</v>
      </c>
      <c r="L380" s="128">
        <f>AVERAGE(B380:K380)</f>
        <v>458131.5</v>
      </c>
    </row>
    <row r="381" spans="1:12" ht="11.25">
      <c r="A381" s="28" t="s">
        <v>57</v>
      </c>
      <c r="B381" s="127">
        <v>281800</v>
      </c>
      <c r="C381" s="127">
        <v>396990</v>
      </c>
      <c r="D381" s="127">
        <v>353511</v>
      </c>
      <c r="E381" s="127">
        <v>317449</v>
      </c>
      <c r="F381" s="127">
        <v>321643</v>
      </c>
      <c r="G381" s="127">
        <v>355095</v>
      </c>
      <c r="H381" s="127">
        <v>366049</v>
      </c>
      <c r="I381" s="127">
        <v>288431</v>
      </c>
      <c r="J381" s="127">
        <v>486099</v>
      </c>
      <c r="K381" s="127">
        <v>364740</v>
      </c>
      <c r="L381" s="128">
        <f>AVERAGE(B381:K381)</f>
        <v>353180.7</v>
      </c>
    </row>
    <row r="382" ht="11.25">
      <c r="A382" s="2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abautista</cp:lastModifiedBy>
  <cp:lastPrinted>2011-02-08T08:10:50Z</cp:lastPrinted>
  <dcterms:created xsi:type="dcterms:W3CDTF">1999-12-15T16:18:39Z</dcterms:created>
  <dcterms:modified xsi:type="dcterms:W3CDTF">2012-07-30T19:57:24Z</dcterms:modified>
  <cp:category/>
  <cp:version/>
  <cp:contentType/>
  <cp:contentStatus/>
</cp:coreProperties>
</file>