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465" windowWidth="9375" windowHeight="106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'Sheet1'!$B$1:$G$132</definedName>
  </definedNames>
  <calcPr fullCalcOnLoad="1"/>
</workbook>
</file>

<file path=xl/sharedStrings.xml><?xml version="1.0" encoding="utf-8"?>
<sst xmlns="http://schemas.openxmlformats.org/spreadsheetml/2006/main" count="133" uniqueCount="129">
  <si>
    <t>Bananas</t>
  </si>
  <si>
    <t>Citrus</t>
  </si>
  <si>
    <t>Cowpeas</t>
  </si>
  <si>
    <t>RK beans</t>
  </si>
  <si>
    <t>Sorghum</t>
  </si>
  <si>
    <t>Cabbage</t>
  </si>
  <si>
    <t>Cucumber</t>
  </si>
  <si>
    <t>Okra</t>
  </si>
  <si>
    <t>Squash</t>
  </si>
  <si>
    <t>Pumpkin</t>
  </si>
  <si>
    <t>Sweet Pepper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</si>
  <si>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</si>
  <si>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</si>
  <si>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</si>
  <si>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</si>
  <si>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</si>
  <si>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</si>
  <si>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</si>
  <si>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</si>
  <si>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>Local Papaya</t>
  </si>
  <si>
    <t>Peanuts</t>
  </si>
  <si>
    <t>Pineapple</t>
  </si>
  <si>
    <t>Watermelon</t>
  </si>
  <si>
    <t>Canteloupe</t>
  </si>
  <si>
    <t>Coffee</t>
  </si>
  <si>
    <t>Avocado</t>
  </si>
  <si>
    <t>Soursop</t>
  </si>
  <si>
    <t>Beef</t>
  </si>
  <si>
    <t>Pigs</t>
  </si>
  <si>
    <t>Poultry</t>
  </si>
  <si>
    <t>Turkey</t>
  </si>
  <si>
    <t>(40 lb boxes)</t>
  </si>
  <si>
    <t>(28 lb boxes)</t>
  </si>
  <si>
    <t>(33 lb boxes)</t>
  </si>
  <si>
    <t>Rice paddy</t>
  </si>
  <si>
    <t>Soybean</t>
  </si>
  <si>
    <t>Dressweight:</t>
  </si>
  <si>
    <t>Total Agri. Output</t>
  </si>
  <si>
    <t>Citrus/Sugarcane/</t>
  </si>
  <si>
    <t>Bananas/Fisheries</t>
  </si>
  <si>
    <t>Cocoyam</t>
  </si>
  <si>
    <t>Cocoa</t>
  </si>
  <si>
    <t>Black Beans</t>
  </si>
  <si>
    <t>Commodities</t>
  </si>
  <si>
    <t>Citrus Products</t>
  </si>
  <si>
    <t>Other</t>
  </si>
  <si>
    <t>Livestock</t>
  </si>
  <si>
    <t>All Non-traditional products</t>
  </si>
  <si>
    <t>Mangoes</t>
  </si>
  <si>
    <t>Eggs (Dozen)</t>
  </si>
  <si>
    <t>Source: MAFC, District Agriculture Offices Reports</t>
  </si>
  <si>
    <t>Fresh Lime Export (lbs)</t>
  </si>
  <si>
    <t>Fresh Orange Export (lbs)</t>
  </si>
  <si>
    <t>Fresh Grapefruit Export (lbs)</t>
  </si>
  <si>
    <t>Domestic Lime Consumpt. (lbs)</t>
  </si>
  <si>
    <t>Domestic Grapefruit Consumpt. ( 80 lbs/bx)</t>
  </si>
  <si>
    <t>Domestic Orange Consumpt. (90 lbs/bx)</t>
  </si>
  <si>
    <t>Other Beans</t>
  </si>
  <si>
    <t>String Beans</t>
  </si>
  <si>
    <t>Lettuce</t>
  </si>
  <si>
    <t>Chinese Cabbages</t>
  </si>
  <si>
    <t>Broccoli</t>
  </si>
  <si>
    <t>Celery</t>
  </si>
  <si>
    <t>Cho-cho</t>
  </si>
  <si>
    <t>Cauliflower</t>
  </si>
  <si>
    <t>Ginger</t>
  </si>
  <si>
    <t>Nutmeg</t>
  </si>
  <si>
    <t>Grapes</t>
  </si>
  <si>
    <t>Craboo</t>
  </si>
  <si>
    <t>Guava</t>
  </si>
  <si>
    <t>Other Fruit (sapodilla,mamey,etc.)</t>
  </si>
  <si>
    <t>Other Vegetables (radish, cilantro, etc.)</t>
  </si>
  <si>
    <t>Beef Export ( on the hoof) (lbs)</t>
  </si>
  <si>
    <t>Spent hens (No. Heads)</t>
  </si>
  <si>
    <t>Jicama</t>
  </si>
  <si>
    <t>Cotton</t>
  </si>
  <si>
    <t>Annato</t>
  </si>
  <si>
    <t>Pitahaya</t>
  </si>
  <si>
    <t>Cashew (raw nut)</t>
  </si>
  <si>
    <t>Livestock:</t>
  </si>
  <si>
    <t>Banana Products (lbs)</t>
  </si>
  <si>
    <t>Sweet Corn (ears)</t>
  </si>
  <si>
    <t>Conch</t>
  </si>
  <si>
    <t>Whole Fish</t>
  </si>
  <si>
    <t>Fish Fillet</t>
  </si>
  <si>
    <t>(26 lbs boxes)</t>
  </si>
  <si>
    <t>(31 lbs boxes)</t>
  </si>
  <si>
    <t>Papayas (export)</t>
  </si>
  <si>
    <t>Hot peppers (export)</t>
  </si>
  <si>
    <t>Hot peppers (local)</t>
  </si>
  <si>
    <t>Lobster</t>
  </si>
  <si>
    <t>Shrimp</t>
  </si>
  <si>
    <t>Domestic Consumption</t>
  </si>
  <si>
    <t>Apple Banana (Bunches)(30 lbs/bunch)</t>
  </si>
  <si>
    <t>Coconuts (Nuts)</t>
  </si>
  <si>
    <t>Plantain (bunches)*</t>
  </si>
  <si>
    <t>* 1 Bunch = 45 lbs</t>
  </si>
  <si>
    <t>Milk (lbs)</t>
  </si>
  <si>
    <t>Honey (lbs)</t>
  </si>
  <si>
    <t xml:space="preserve">Sheep </t>
  </si>
  <si>
    <t>(36 lb boxes)</t>
  </si>
  <si>
    <t>(37 lb boxes)</t>
  </si>
  <si>
    <t>(28 lbs  other)</t>
  </si>
  <si>
    <t>(28 lbs  other 2nd class)</t>
  </si>
  <si>
    <t>Domestic Consump (40 lbs/Box)</t>
  </si>
  <si>
    <t>Total Value</t>
  </si>
  <si>
    <t>Marine Products (incl 4% for dom. Consump)</t>
  </si>
  <si>
    <t>Pigs Export(on the hoof)(lbs)</t>
  </si>
  <si>
    <t>Grains/Legumes</t>
  </si>
  <si>
    <t>Fruits</t>
  </si>
  <si>
    <t>Sub-Total</t>
  </si>
  <si>
    <t>Grand Total</t>
  </si>
  <si>
    <r>
      <t>Grapefruit</t>
    </r>
    <r>
      <rPr>
        <b/>
        <sz val="10"/>
        <rFont val="Times New Roman"/>
        <family val="1"/>
      </rPr>
      <t xml:space="preserve"> (80lb box)</t>
    </r>
  </si>
  <si>
    <r>
      <t xml:space="preserve">Orange </t>
    </r>
    <r>
      <rPr>
        <b/>
        <sz val="10"/>
        <rFont val="Times New Roman"/>
        <family val="1"/>
      </rPr>
      <t>(90 lb box)</t>
    </r>
  </si>
  <si>
    <t>% Chg</t>
  </si>
  <si>
    <t>Sugarcane (tons)</t>
  </si>
  <si>
    <t xml:space="preserve">Preliminary </t>
  </si>
  <si>
    <t>** BAHA Data</t>
  </si>
  <si>
    <t>Yellow Corn</t>
  </si>
  <si>
    <t>White Corn</t>
  </si>
  <si>
    <t>Price*  (BZ$) 2013</t>
  </si>
  <si>
    <t>Value (BZ$) 2013</t>
  </si>
  <si>
    <t>Quantity (lbs.) 2013</t>
  </si>
  <si>
    <t>Primary Agriculture Output Value 2014 at Producer's Price</t>
  </si>
  <si>
    <t xml:space="preserve">DRAFT DATED: </t>
  </si>
  <si>
    <t>Economic Value of Agriculture Output 2014</t>
  </si>
  <si>
    <t>Quantity (lbs.) 2014</t>
  </si>
  <si>
    <t>Price*  (BZ$) 2014</t>
  </si>
  <si>
    <t>Value (BZ$)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</si>
</sst>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4" fontId="6" fillId="33" borderId="10" xfId="44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44" fontId="7" fillId="0" borderId="10" xfId="44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44" fontId="7" fillId="33" borderId="10" xfId="44" applyFont="1" applyFill="1" applyBorder="1" applyAlignment="1">
      <alignment/>
    </xf>
    <xf numFmtId="165" fontId="7" fillId="0" borderId="10" xfId="42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4" fontId="7" fillId="0" borderId="0" xfId="44" applyFont="1" applyAlignment="1">
      <alignment/>
    </xf>
    <xf numFmtId="44" fontId="6" fillId="33" borderId="10" xfId="0" applyNumberFormat="1" applyFont="1" applyFill="1" applyBorder="1" applyAlignment="1">
      <alignment/>
    </xf>
    <xf numFmtId="44" fontId="7" fillId="0" borderId="10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0" fillId="0" borderId="0" xfId="0" applyNumberFormat="1" applyAlignment="1">
      <alignment/>
    </xf>
    <xf numFmtId="9" fontId="0" fillId="0" borderId="0" xfId="59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44" fontId="6" fillId="33" borderId="0" xfId="0" applyNumberFormat="1" applyFont="1" applyFill="1" applyAlignment="1">
      <alignment/>
    </xf>
    <xf numFmtId="44" fontId="6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59" applyFont="1" applyBorder="1" applyAlignment="1">
      <alignment/>
    </xf>
    <xf numFmtId="39" fontId="6" fillId="33" borderId="10" xfId="0" applyNumberFormat="1" applyFont="1" applyFill="1" applyBorder="1" applyAlignment="1">
      <alignment/>
    </xf>
    <xf numFmtId="9" fontId="0" fillId="0" borderId="14" xfId="59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11" fillId="0" borderId="0" xfId="0" applyFont="1" applyAlignment="1">
      <alignment/>
    </xf>
    <xf numFmtId="165" fontId="0" fillId="0" borderId="0" xfId="42" applyNumberFormat="1" applyFont="1" applyAlignment="1">
      <alignment/>
    </xf>
    <xf numFmtId="44" fontId="12" fillId="34" borderId="0" xfId="44" applyFont="1" applyFill="1" applyAlignment="1">
      <alignment/>
    </xf>
    <xf numFmtId="44" fontId="0" fillId="0" borderId="0" xfId="44" applyFont="1" applyAlignment="1">
      <alignment/>
    </xf>
    <xf numFmtId="44" fontId="6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165" fontId="0" fillId="0" borderId="10" xfId="42" applyNumberFormat="1" applyFont="1" applyBorder="1" applyAlignment="1">
      <alignment/>
    </xf>
    <xf numFmtId="1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5"/>
  <sheetViews>
    <sheetView tabSelected="1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F102" sqref="F102"/>
    </sheetView>
  </sheetViews>
  <sheetFormatPr defaultColWidth="9.140625" defaultRowHeight="12.75"/>
  <cols>
    <col min="1" max="1" width="1.8515625" style="0" customWidth="1"/>
    <col min="2" max="2" width="31.28125" style="0" customWidth="1"/>
    <col min="3" max="4" width="16.421875" style="0" customWidth="1"/>
    <col min="5" max="6" width="15.28125" style="0" customWidth="1"/>
    <col min="7" max="8" width="16.421875" style="0" customWidth="1"/>
    <col min="9" max="9" width="8.421875" style="0" customWidth="1"/>
    <col min="10" max="11" width="15.00390625" style="0" bestFit="1" customWidth="1"/>
  </cols>
  <sheetData>
    <row r="1" spans="2:8" ht="18.75">
      <c r="B1" s="1"/>
      <c r="C1" s="2" t="s">
        <v>116</v>
      </c>
      <c r="D1" s="2"/>
      <c r="E1" s="1"/>
      <c r="F1" s="1"/>
      <c r="G1" s="1"/>
      <c r="H1" s="1"/>
    </row>
    <row r="2" spans="2:8" ht="20.25">
      <c r="B2" s="48" t="s">
        <v>123</v>
      </c>
      <c r="C2" s="48"/>
      <c r="D2" s="48"/>
      <c r="E2" s="48"/>
      <c r="F2" s="30"/>
      <c r="G2" s="40" t="s">
        <v>124</v>
      </c>
      <c r="H2" s="47">
        <v>42101</v>
      </c>
    </row>
    <row r="3" spans="2:6" ht="12.75">
      <c r="B3" s="49" t="s">
        <v>125</v>
      </c>
      <c r="C3" s="50"/>
      <c r="D3" s="50"/>
      <c r="E3" s="50"/>
      <c r="F3" s="31"/>
    </row>
    <row r="4" spans="2:9" ht="12.75">
      <c r="B4" s="3" t="s">
        <v>43</v>
      </c>
      <c r="C4" s="3" t="s">
        <v>122</v>
      </c>
      <c r="D4" s="3" t="s">
        <v>126</v>
      </c>
      <c r="E4" s="3" t="s">
        <v>120</v>
      </c>
      <c r="F4" s="3" t="s">
        <v>127</v>
      </c>
      <c r="G4" s="3" t="s">
        <v>121</v>
      </c>
      <c r="H4" s="34" t="s">
        <v>128</v>
      </c>
      <c r="I4" s="3" t="s">
        <v>114</v>
      </c>
    </row>
    <row r="5" spans="2:9" ht="12.75">
      <c r="B5" s="3"/>
      <c r="C5" s="3"/>
      <c r="D5" s="3"/>
      <c r="E5" s="4"/>
      <c r="F5" s="4"/>
      <c r="G5" s="4"/>
      <c r="H5" s="4"/>
      <c r="I5" s="35"/>
    </row>
    <row r="6" spans="2:9" ht="12.75">
      <c r="B6" s="5" t="s">
        <v>115</v>
      </c>
      <c r="C6" s="6">
        <v>1078015</v>
      </c>
      <c r="D6" s="6">
        <v>1214125</v>
      </c>
      <c r="E6" s="7">
        <v>74.2</v>
      </c>
      <c r="F6" s="7">
        <v>67.52</v>
      </c>
      <c r="G6" s="37">
        <f>C6*E6</f>
        <v>79988713</v>
      </c>
      <c r="H6" s="37">
        <f>D6*F6</f>
        <v>81977720</v>
      </c>
      <c r="I6" s="36">
        <f>(H6-G6)/G6</f>
        <v>0.02486609579529052</v>
      </c>
    </row>
    <row r="7" spans="2:9" ht="12.75">
      <c r="B7" s="4"/>
      <c r="C7" s="8"/>
      <c r="D7" s="8"/>
      <c r="E7" s="9"/>
      <c r="F7" s="9"/>
      <c r="G7" s="25"/>
      <c r="H7" s="25"/>
      <c r="I7" s="36"/>
    </row>
    <row r="8" spans="2:9" ht="12.75">
      <c r="B8" s="10" t="s">
        <v>0</v>
      </c>
      <c r="C8" s="4"/>
      <c r="D8" s="4"/>
      <c r="E8" s="9"/>
      <c r="F8" s="9"/>
      <c r="G8" s="25"/>
      <c r="H8" s="25"/>
      <c r="I8" s="36"/>
    </row>
    <row r="9" spans="2:9" ht="12.75">
      <c r="B9" s="4" t="s">
        <v>31</v>
      </c>
      <c r="C9" s="8"/>
      <c r="D9" s="8"/>
      <c r="E9" s="9"/>
      <c r="F9" s="9"/>
      <c r="G9" s="25"/>
      <c r="H9" s="25"/>
      <c r="I9" s="36"/>
    </row>
    <row r="10" spans="2:9" ht="12.75">
      <c r="B10" s="4" t="s">
        <v>32</v>
      </c>
      <c r="C10" s="8"/>
      <c r="D10" s="8"/>
      <c r="E10" s="9"/>
      <c r="F10" s="9"/>
      <c r="G10" s="25"/>
      <c r="H10" s="25"/>
      <c r="I10" s="36"/>
    </row>
    <row r="11" spans="2:9" ht="12.75">
      <c r="B11" s="4" t="s">
        <v>100</v>
      </c>
      <c r="C11" s="8"/>
      <c r="D11" s="8"/>
      <c r="E11" s="9"/>
      <c r="F11" s="9"/>
      <c r="G11" s="25"/>
      <c r="H11" s="25"/>
      <c r="I11" s="36"/>
    </row>
    <row r="12" spans="2:9" ht="12.75">
      <c r="B12" s="4" t="s">
        <v>31</v>
      </c>
      <c r="C12" s="8"/>
      <c r="D12" s="8"/>
      <c r="E12" s="9"/>
      <c r="F12" s="9"/>
      <c r="G12" s="25"/>
      <c r="H12" s="25"/>
      <c r="I12" s="36"/>
    </row>
    <row r="13" spans="2:9" ht="12.75">
      <c r="B13" s="4" t="s">
        <v>101</v>
      </c>
      <c r="C13" s="8"/>
      <c r="D13" s="8"/>
      <c r="E13" s="9"/>
      <c r="F13" s="9"/>
      <c r="G13" s="25"/>
      <c r="H13" s="25"/>
      <c r="I13" s="36"/>
    </row>
    <row r="14" spans="2:9" ht="12.75">
      <c r="B14" s="4" t="s">
        <v>33</v>
      </c>
      <c r="C14" s="8"/>
      <c r="D14" s="8"/>
      <c r="E14" s="9"/>
      <c r="F14" s="9"/>
      <c r="G14" s="25"/>
      <c r="H14" s="25"/>
      <c r="I14" s="36"/>
    </row>
    <row r="15" spans="2:9" ht="12.75">
      <c r="B15" s="4" t="s">
        <v>85</v>
      </c>
      <c r="C15" s="8"/>
      <c r="D15" s="8"/>
      <c r="E15" s="9"/>
      <c r="F15" s="9"/>
      <c r="G15" s="25"/>
      <c r="H15" s="25"/>
      <c r="I15" s="36"/>
    </row>
    <row r="16" spans="2:9" ht="12.75">
      <c r="B16" s="4" t="s">
        <v>86</v>
      </c>
      <c r="C16" s="8"/>
      <c r="D16" s="8"/>
      <c r="E16" s="9"/>
      <c r="F16" s="9"/>
      <c r="G16" s="25"/>
      <c r="H16" s="25"/>
      <c r="I16" s="36"/>
    </row>
    <row r="17" spans="2:9" ht="12.75">
      <c r="B17" s="4" t="s">
        <v>102</v>
      </c>
      <c r="C17" s="11"/>
      <c r="D17" s="11"/>
      <c r="E17" s="9"/>
      <c r="F17" s="9"/>
      <c r="G17" s="25"/>
      <c r="H17" s="25"/>
      <c r="I17" s="36"/>
    </row>
    <row r="18" spans="2:9" ht="12.75">
      <c r="B18" s="4" t="s">
        <v>103</v>
      </c>
      <c r="C18" s="8"/>
      <c r="D18" s="8"/>
      <c r="E18" s="9"/>
      <c r="F18" s="9"/>
      <c r="G18" s="25"/>
      <c r="H18" s="25"/>
      <c r="I18" s="36"/>
    </row>
    <row r="19" spans="2:9" ht="12.75">
      <c r="B19" s="5" t="s">
        <v>80</v>
      </c>
      <c r="C19" s="6">
        <v>217872520</v>
      </c>
      <c r="D19" s="6">
        <v>226462320</v>
      </c>
      <c r="E19" s="7"/>
      <c r="F19" s="7"/>
      <c r="G19" s="24">
        <v>88470691.6</v>
      </c>
      <c r="H19" s="42">
        <v>91178278.01</v>
      </c>
      <c r="I19" s="36">
        <f aca="true" t="shared" si="0" ref="I19:I83">(H19-G19)/G19</f>
        <v>0.03060433190961979</v>
      </c>
    </row>
    <row r="20" spans="2:9" ht="12.75">
      <c r="B20" s="4" t="s">
        <v>93</v>
      </c>
      <c r="C20" s="8">
        <v>19970</v>
      </c>
      <c r="D20" s="8">
        <v>5700</v>
      </c>
      <c r="E20" s="9">
        <v>5</v>
      </c>
      <c r="F20" s="9">
        <v>6</v>
      </c>
      <c r="G20" s="8">
        <f>C20*E20</f>
        <v>99850</v>
      </c>
      <c r="H20" s="8">
        <f>D20*F20</f>
        <v>34200</v>
      </c>
      <c r="I20" s="36"/>
    </row>
    <row r="21" spans="2:9" ht="12.75">
      <c r="B21" s="4" t="s">
        <v>104</v>
      </c>
      <c r="C21" s="8">
        <v>680851.62</v>
      </c>
      <c r="D21" s="8">
        <v>707694.75</v>
      </c>
      <c r="E21" s="9">
        <v>7</v>
      </c>
      <c r="F21" s="9">
        <v>8</v>
      </c>
      <c r="G21" s="8">
        <f>E21*C21</f>
        <v>4765961.34</v>
      </c>
      <c r="H21" s="8">
        <f>F21*D21</f>
        <v>5661558</v>
      </c>
      <c r="I21" s="36"/>
    </row>
    <row r="22" spans="2:9" ht="12.75">
      <c r="B22" s="5" t="s">
        <v>105</v>
      </c>
      <c r="C22" s="12"/>
      <c r="D22" s="12"/>
      <c r="E22" s="12"/>
      <c r="F22" s="12"/>
      <c r="G22" s="7">
        <f>SUM(G19:G21)</f>
        <v>93336502.94</v>
      </c>
      <c r="H22" s="7">
        <f>SUM(H19:H21)</f>
        <v>96874036.01</v>
      </c>
      <c r="I22" s="36">
        <f t="shared" si="0"/>
        <v>0.037900852920042</v>
      </c>
    </row>
    <row r="23" spans="2:9" ht="12.75">
      <c r="B23" s="10" t="s">
        <v>1</v>
      </c>
      <c r="C23" s="8"/>
      <c r="D23" s="8"/>
      <c r="E23" s="4"/>
      <c r="F23" s="4"/>
      <c r="G23" s="25"/>
      <c r="H23" s="25"/>
      <c r="I23" s="36"/>
    </row>
    <row r="24" spans="2:9" ht="12.75">
      <c r="B24" s="4" t="s">
        <v>112</v>
      </c>
      <c r="C24" s="8">
        <v>700665</v>
      </c>
      <c r="D24" s="8">
        <v>597622</v>
      </c>
      <c r="E24" s="9">
        <v>9.3461</v>
      </c>
      <c r="F24" s="9">
        <v>9.87</v>
      </c>
      <c r="G24" s="25">
        <f>C24*E24</f>
        <v>6548485.1565</v>
      </c>
      <c r="H24" s="9">
        <f>F24*D24</f>
        <v>5898529.14</v>
      </c>
      <c r="I24" s="36">
        <f t="shared" si="0"/>
        <v>-0.09925288077577091</v>
      </c>
    </row>
    <row r="25" spans="2:9" ht="12.75">
      <c r="B25" s="4" t="s">
        <v>113</v>
      </c>
      <c r="C25" s="8">
        <v>4159992</v>
      </c>
      <c r="D25" s="8">
        <v>4251862</v>
      </c>
      <c r="E25" s="9">
        <v>11.0139</v>
      </c>
      <c r="F25" s="9">
        <v>10.95</v>
      </c>
      <c r="G25" s="25">
        <f>C25*E25</f>
        <v>45817735.888799995</v>
      </c>
      <c r="H25" s="9">
        <f>F25*D25</f>
        <v>46557888.9</v>
      </c>
      <c r="I25" s="36">
        <f t="shared" si="0"/>
        <v>0.016154290403968465</v>
      </c>
    </row>
    <row r="26" spans="2:9" ht="12.75">
      <c r="B26" s="4" t="s">
        <v>51</v>
      </c>
      <c r="C26" s="8">
        <v>440000</v>
      </c>
      <c r="D26" s="8">
        <v>96000</v>
      </c>
      <c r="E26" s="9">
        <v>0.45</v>
      </c>
      <c r="F26" s="9">
        <v>0.45</v>
      </c>
      <c r="G26" s="25">
        <f>C26*E26</f>
        <v>198000</v>
      </c>
      <c r="H26" s="9">
        <f>F26*D26</f>
        <v>43200</v>
      </c>
      <c r="I26" s="36">
        <f t="shared" si="0"/>
        <v>-0.7818181818181819</v>
      </c>
    </row>
    <row r="27" spans="2:9" ht="12.75">
      <c r="B27" s="4" t="s">
        <v>52</v>
      </c>
      <c r="C27" s="8">
        <v>296850</v>
      </c>
      <c r="D27" s="41">
        <v>1041266.56</v>
      </c>
      <c r="E27" s="9">
        <f>G27/C27</f>
        <v>0.13331911739935995</v>
      </c>
      <c r="F27" s="9">
        <f>H27/D27</f>
        <v>0.8354925370886778</v>
      </c>
      <c r="G27" s="25">
        <v>39575.78</v>
      </c>
      <c r="H27" s="43">
        <v>869970.44</v>
      </c>
      <c r="I27" s="36">
        <f t="shared" si="0"/>
        <v>20.98239529328291</v>
      </c>
    </row>
    <row r="28" spans="2:9" ht="12.75">
      <c r="B28" s="4" t="s">
        <v>53</v>
      </c>
      <c r="C28" s="8"/>
      <c r="D28" s="8"/>
      <c r="E28" s="9"/>
      <c r="F28" s="9"/>
      <c r="G28" s="25"/>
      <c r="H28" s="9"/>
      <c r="I28" s="36"/>
    </row>
    <row r="29" spans="2:9" ht="12.75">
      <c r="B29" s="4" t="s">
        <v>54</v>
      </c>
      <c r="C29" s="8">
        <v>132000</v>
      </c>
      <c r="D29" s="8">
        <v>132000</v>
      </c>
      <c r="E29" s="9">
        <v>0.5</v>
      </c>
      <c r="F29" s="9">
        <v>0.5</v>
      </c>
      <c r="G29" s="25">
        <f aca="true" t="shared" si="1" ref="G29:H31">E29*C29</f>
        <v>66000</v>
      </c>
      <c r="H29" s="9">
        <f t="shared" si="1"/>
        <v>66000</v>
      </c>
      <c r="I29" s="36">
        <f t="shared" si="0"/>
        <v>0</v>
      </c>
    </row>
    <row r="30" spans="2:9" ht="12.75">
      <c r="B30" s="4" t="s">
        <v>55</v>
      </c>
      <c r="C30" s="8">
        <v>7006.65</v>
      </c>
      <c r="D30" s="8">
        <v>5976</v>
      </c>
      <c r="E30" s="9">
        <v>8</v>
      </c>
      <c r="F30" s="9">
        <v>8</v>
      </c>
      <c r="G30" s="25">
        <f t="shared" si="1"/>
        <v>56053.2</v>
      </c>
      <c r="H30" s="9">
        <f t="shared" si="1"/>
        <v>47808</v>
      </c>
      <c r="I30" s="36">
        <f t="shared" si="0"/>
        <v>-0.14709597311125855</v>
      </c>
    </row>
    <row r="31" spans="2:9" ht="12.75">
      <c r="B31" s="4" t="s">
        <v>56</v>
      </c>
      <c r="C31" s="8">
        <v>207999.6</v>
      </c>
      <c r="D31" s="8">
        <v>212593</v>
      </c>
      <c r="E31" s="9">
        <v>9</v>
      </c>
      <c r="F31" s="9">
        <v>9</v>
      </c>
      <c r="G31" s="25">
        <f t="shared" si="1"/>
        <v>1871996.4000000001</v>
      </c>
      <c r="H31" s="9">
        <f t="shared" si="1"/>
        <v>1913337</v>
      </c>
      <c r="I31" s="36">
        <f t="shared" si="0"/>
        <v>0.02208369631480053</v>
      </c>
    </row>
    <row r="32" spans="2:9" ht="12.75">
      <c r="B32" s="5" t="s">
        <v>44</v>
      </c>
      <c r="C32" s="13"/>
      <c r="D32" s="13"/>
      <c r="E32" s="14"/>
      <c r="F32" s="14"/>
      <c r="G32" s="24">
        <f>SUM(G24:G31)</f>
        <v>54597846.425299995</v>
      </c>
      <c r="H32" s="24">
        <f>SUM(H24:H31)</f>
        <v>55396733.48</v>
      </c>
      <c r="I32" s="36">
        <f t="shared" si="0"/>
        <v>0.014632208173137894</v>
      </c>
    </row>
    <row r="33" spans="2:9" ht="12.75">
      <c r="B33" s="4"/>
      <c r="C33" s="17"/>
      <c r="D33" s="17"/>
      <c r="E33" s="4"/>
      <c r="F33" s="4"/>
      <c r="G33" s="25"/>
      <c r="H33" s="25"/>
      <c r="I33" s="36"/>
    </row>
    <row r="34" spans="2:9" ht="12.75">
      <c r="B34" s="5" t="s">
        <v>106</v>
      </c>
      <c r="C34" s="14"/>
      <c r="D34" s="14"/>
      <c r="E34" s="15"/>
      <c r="F34" s="15"/>
      <c r="G34" s="7">
        <f>SUM(G35:G41)</f>
        <v>83031709</v>
      </c>
      <c r="H34" s="7">
        <f>SUM(H35:H41)</f>
        <v>116287732.445</v>
      </c>
      <c r="I34" s="36">
        <f t="shared" si="0"/>
        <v>0.40052196739681695</v>
      </c>
    </row>
    <row r="35" spans="2:9" ht="12.75">
      <c r="B35" s="10" t="s">
        <v>90</v>
      </c>
      <c r="C35" s="16">
        <v>496495</v>
      </c>
      <c r="D35" s="16">
        <v>575012</v>
      </c>
      <c r="E35" s="9">
        <f aca="true" t="shared" si="2" ref="E35:F38">G35/C35</f>
        <v>28.441507547910852</v>
      </c>
      <c r="F35" s="9">
        <f t="shared" si="2"/>
        <v>27.153556795336446</v>
      </c>
      <c r="G35" s="9">
        <v>14121066.29</v>
      </c>
      <c r="H35" s="9">
        <v>15613621</v>
      </c>
      <c r="I35" s="36">
        <f t="shared" si="0"/>
        <v>0.10569702594321587</v>
      </c>
    </row>
    <row r="36" spans="2:9" ht="12.75">
      <c r="B36" s="10" t="s">
        <v>82</v>
      </c>
      <c r="C36" s="16">
        <v>986836</v>
      </c>
      <c r="D36" s="46">
        <v>758471</v>
      </c>
      <c r="E36" s="9">
        <f t="shared" si="2"/>
        <v>11.441163151729365</v>
      </c>
      <c r="F36" s="9">
        <f t="shared" si="2"/>
        <v>11.25182269328689</v>
      </c>
      <c r="G36" s="9">
        <v>11290551.68</v>
      </c>
      <c r="H36" s="45">
        <v>8534181.21</v>
      </c>
      <c r="I36" s="36">
        <f t="shared" si="0"/>
        <v>-0.24413071638320502</v>
      </c>
    </row>
    <row r="37" spans="2:9" ht="12.75">
      <c r="B37" s="10" t="s">
        <v>91</v>
      </c>
      <c r="C37" s="16">
        <v>13691244.65</v>
      </c>
      <c r="D37" s="46">
        <v>14306888.404</v>
      </c>
      <c r="E37" s="9">
        <f t="shared" si="2"/>
        <v>3.7662208950447758</v>
      </c>
      <c r="F37" s="9">
        <f t="shared" si="2"/>
        <v>6.023605339712134</v>
      </c>
      <c r="G37" s="9">
        <v>51564251.68</v>
      </c>
      <c r="H37" s="45">
        <v>86179049.385</v>
      </c>
      <c r="I37" s="36">
        <f t="shared" si="0"/>
        <v>0.6712944836243186</v>
      </c>
    </row>
    <row r="38" spans="2:9" ht="12.75">
      <c r="B38" s="10" t="s">
        <v>83</v>
      </c>
      <c r="C38" s="16">
        <v>513074.1</v>
      </c>
      <c r="D38" s="46">
        <v>276706</v>
      </c>
      <c r="E38" s="9">
        <f t="shared" si="2"/>
        <v>2.102790318201601</v>
      </c>
      <c r="F38" s="9">
        <f t="shared" si="2"/>
        <v>2.0172813383157573</v>
      </c>
      <c r="G38" s="9">
        <v>1078887.25</v>
      </c>
      <c r="H38" s="45">
        <v>558193.85</v>
      </c>
      <c r="I38" s="36">
        <f t="shared" si="0"/>
        <v>-0.4826207743209497</v>
      </c>
    </row>
    <row r="39" spans="2:9" ht="12.75">
      <c r="B39" s="10" t="s">
        <v>84</v>
      </c>
      <c r="C39" s="16">
        <v>631.21</v>
      </c>
      <c r="D39" s="16"/>
      <c r="E39" s="9"/>
      <c r="F39" s="9"/>
      <c r="G39" s="9">
        <v>7506.19</v>
      </c>
      <c r="H39" s="9"/>
      <c r="I39" s="36"/>
    </row>
    <row r="40" spans="2:11" ht="12.75">
      <c r="B40" s="10" t="s">
        <v>45</v>
      </c>
      <c r="C40" s="16">
        <v>176350.79</v>
      </c>
      <c r="D40" s="16">
        <v>158906</v>
      </c>
      <c r="E40" s="9"/>
      <c r="F40" s="9"/>
      <c r="G40" s="9">
        <v>1775918.64</v>
      </c>
      <c r="H40" s="9">
        <v>951551</v>
      </c>
      <c r="I40" s="36">
        <f t="shared" si="0"/>
        <v>-0.46419223349105676</v>
      </c>
      <c r="J40" s="28"/>
      <c r="K40" s="28"/>
    </row>
    <row r="41" spans="2:11" ht="12.75">
      <c r="B41" s="10" t="s">
        <v>92</v>
      </c>
      <c r="C41" s="17">
        <v>634585.28</v>
      </c>
      <c r="D41" s="17">
        <v>643039</v>
      </c>
      <c r="E41" s="9"/>
      <c r="F41" s="9"/>
      <c r="G41" s="9">
        <v>3193527.27</v>
      </c>
      <c r="H41" s="9">
        <v>4451136</v>
      </c>
      <c r="I41" s="36">
        <f t="shared" si="0"/>
        <v>0.3937992769981889</v>
      </c>
      <c r="J41" s="28"/>
      <c r="K41" s="28"/>
    </row>
    <row r="42" spans="2:9" ht="12.75">
      <c r="B42" s="10"/>
      <c r="C42" s="17"/>
      <c r="D42" s="17"/>
      <c r="E42" s="9"/>
      <c r="F42" s="9"/>
      <c r="G42" s="26"/>
      <c r="H42" s="44"/>
      <c r="I42" s="36"/>
    </row>
    <row r="43" spans="2:9" ht="12.75">
      <c r="B43" s="10" t="s">
        <v>109</v>
      </c>
      <c r="C43" s="17"/>
      <c r="D43" s="17"/>
      <c r="E43" s="9"/>
      <c r="F43" s="9"/>
      <c r="G43" s="25"/>
      <c r="H43" s="25"/>
      <c r="I43" s="36"/>
    </row>
    <row r="44" spans="2:9" ht="12.75">
      <c r="B44" s="4" t="s">
        <v>87</v>
      </c>
      <c r="C44" s="8">
        <v>56513714</v>
      </c>
      <c r="D44" s="8">
        <v>34174642</v>
      </c>
      <c r="E44" s="9">
        <f>G44/C44</f>
        <v>0.36574992576138243</v>
      </c>
      <c r="F44" s="9">
        <f>H44/D44</f>
        <v>0.38807042953076143</v>
      </c>
      <c r="G44" s="25">
        <v>20669886.7</v>
      </c>
      <c r="H44" s="25">
        <v>13262168</v>
      </c>
      <c r="I44" s="36">
        <f t="shared" si="0"/>
        <v>-0.35838216278176305</v>
      </c>
    </row>
    <row r="45" spans="2:9" ht="12.75">
      <c r="B45" s="4" t="s">
        <v>48</v>
      </c>
      <c r="C45" s="8">
        <v>288000</v>
      </c>
      <c r="D45" s="8">
        <v>66150</v>
      </c>
      <c r="E45" s="9">
        <v>0.5</v>
      </c>
      <c r="F45" s="9">
        <v>0.5</v>
      </c>
      <c r="G45" s="25">
        <f>E45*C45</f>
        <v>144000</v>
      </c>
      <c r="H45" s="25">
        <f>D45*F45</f>
        <v>33075</v>
      </c>
      <c r="I45" s="36"/>
    </row>
    <row r="46" spans="2:9" ht="12.75">
      <c r="B46" s="4" t="s">
        <v>19</v>
      </c>
      <c r="C46" s="8">
        <v>1130274.28</v>
      </c>
      <c r="D46" s="8">
        <v>683492.84</v>
      </c>
      <c r="E46" s="9">
        <v>0.5</v>
      </c>
      <c r="F46" s="9">
        <v>0.5</v>
      </c>
      <c r="G46" s="25">
        <f aca="true" t="shared" si="3" ref="G46:H51">E46*C46</f>
        <v>565137.14</v>
      </c>
      <c r="H46" s="25">
        <f t="shared" si="3"/>
        <v>341746.42</v>
      </c>
      <c r="I46" s="36">
        <f t="shared" si="0"/>
        <v>-0.3952858592871812</v>
      </c>
    </row>
    <row r="47" spans="2:9" ht="12.75">
      <c r="B47" s="4" t="s">
        <v>21</v>
      </c>
      <c r="C47" s="8">
        <v>2859875</v>
      </c>
      <c r="D47" s="8">
        <v>3070375</v>
      </c>
      <c r="E47" s="9">
        <v>0.6</v>
      </c>
      <c r="F47" s="9">
        <v>0.75</v>
      </c>
      <c r="G47" s="25">
        <f t="shared" si="3"/>
        <v>1715925</v>
      </c>
      <c r="H47" s="25">
        <f t="shared" si="3"/>
        <v>2302781.25</v>
      </c>
      <c r="I47" s="36">
        <f t="shared" si="0"/>
        <v>0.34200576948293193</v>
      </c>
    </row>
    <row r="48" spans="2:9" ht="12.75">
      <c r="B48" s="4" t="s">
        <v>22</v>
      </c>
      <c r="C48" s="8">
        <v>2145923</v>
      </c>
      <c r="D48" s="8">
        <v>3018050</v>
      </c>
      <c r="E48" s="9">
        <v>0.4</v>
      </c>
      <c r="F48" s="9">
        <v>0.4</v>
      </c>
      <c r="G48" s="25">
        <f t="shared" si="3"/>
        <v>858369.2000000001</v>
      </c>
      <c r="H48" s="25">
        <f t="shared" si="3"/>
        <v>1207220</v>
      </c>
      <c r="I48" s="36">
        <f t="shared" si="0"/>
        <v>0.40641113404348606</v>
      </c>
    </row>
    <row r="49" spans="2:9" ht="12.75">
      <c r="B49" s="4" t="s">
        <v>94</v>
      </c>
      <c r="C49" s="8">
        <v>1041000</v>
      </c>
      <c r="D49" s="8">
        <v>9043400</v>
      </c>
      <c r="E49" s="9">
        <v>0.75</v>
      </c>
      <c r="F49" s="9">
        <v>0.75</v>
      </c>
      <c r="G49" s="25">
        <f t="shared" si="3"/>
        <v>780750</v>
      </c>
      <c r="H49" s="25">
        <f t="shared" si="3"/>
        <v>6782550</v>
      </c>
      <c r="I49" s="36">
        <f t="shared" si="0"/>
        <v>7.687223823246878</v>
      </c>
    </row>
    <row r="50" spans="2:9" ht="12.75">
      <c r="B50" s="4" t="s">
        <v>23</v>
      </c>
      <c r="C50" s="8">
        <v>643156</v>
      </c>
      <c r="D50" s="8">
        <v>326050</v>
      </c>
      <c r="E50" s="9">
        <v>0.8</v>
      </c>
      <c r="F50" s="9">
        <v>0.8</v>
      </c>
      <c r="G50" s="25">
        <f t="shared" si="3"/>
        <v>514524.80000000005</v>
      </c>
      <c r="H50" s="25">
        <f t="shared" si="3"/>
        <v>260840</v>
      </c>
      <c r="I50" s="36">
        <f t="shared" si="0"/>
        <v>-0.49304678802654417</v>
      </c>
    </row>
    <row r="51" spans="2:9" ht="12.75">
      <c r="B51" s="4" t="s">
        <v>74</v>
      </c>
      <c r="C51" s="8">
        <v>393500</v>
      </c>
      <c r="D51" s="8">
        <v>182000</v>
      </c>
      <c r="E51" s="9">
        <v>1</v>
      </c>
      <c r="F51" s="9">
        <v>1</v>
      </c>
      <c r="G51" s="25">
        <f t="shared" si="3"/>
        <v>393500</v>
      </c>
      <c r="H51" s="25">
        <f t="shared" si="3"/>
        <v>182000</v>
      </c>
      <c r="I51" s="36">
        <f t="shared" si="0"/>
        <v>-0.5374841168996188</v>
      </c>
    </row>
    <row r="52" spans="2:9" ht="12.75">
      <c r="B52" s="4" t="s">
        <v>78</v>
      </c>
      <c r="C52" s="8"/>
      <c r="D52" s="8"/>
      <c r="E52" s="9"/>
      <c r="F52" s="9"/>
      <c r="G52" s="25"/>
      <c r="H52" s="25"/>
      <c r="I52" s="36"/>
    </row>
    <row r="53" spans="2:9" ht="12.75">
      <c r="B53" s="4" t="s">
        <v>67</v>
      </c>
      <c r="C53" s="8"/>
      <c r="D53" s="8"/>
      <c r="E53" s="9"/>
      <c r="F53" s="9"/>
      <c r="G53" s="25"/>
      <c r="H53" s="25"/>
      <c r="I53" s="36"/>
    </row>
    <row r="54" spans="2:9" ht="12.75">
      <c r="B54" s="4" t="s">
        <v>68</v>
      </c>
      <c r="C54" s="8"/>
      <c r="D54" s="8"/>
      <c r="E54" s="9">
        <v>0.75</v>
      </c>
      <c r="F54" s="9"/>
      <c r="G54" s="25">
        <f aca="true" t="shared" si="4" ref="G54:H57">E54*C54</f>
        <v>0</v>
      </c>
      <c r="H54" s="25">
        <f t="shared" si="4"/>
        <v>0</v>
      </c>
      <c r="I54" s="36" t="e">
        <f t="shared" si="0"/>
        <v>#DIV/0!</v>
      </c>
    </row>
    <row r="55" spans="2:9" ht="12.75">
      <c r="B55" s="4" t="s">
        <v>69</v>
      </c>
      <c r="C55" s="8"/>
      <c r="D55" s="8"/>
      <c r="E55" s="9"/>
      <c r="F55" s="9"/>
      <c r="G55" s="25">
        <f t="shared" si="4"/>
        <v>0</v>
      </c>
      <c r="H55" s="25"/>
      <c r="I55" s="36"/>
    </row>
    <row r="56" spans="2:9" ht="12.75">
      <c r="B56" s="4" t="s">
        <v>70</v>
      </c>
      <c r="C56" s="8"/>
      <c r="D56" s="8"/>
      <c r="E56" s="9"/>
      <c r="F56" s="9"/>
      <c r="G56" s="25">
        <f t="shared" si="4"/>
        <v>0</v>
      </c>
      <c r="H56" s="25"/>
      <c r="I56" s="36"/>
    </row>
    <row r="57" spans="2:9" ht="12.75">
      <c r="B57" s="4" t="s">
        <v>26</v>
      </c>
      <c r="C57" s="8"/>
      <c r="D57" s="8">
        <v>102080</v>
      </c>
      <c r="E57" s="9"/>
      <c r="F57" s="9">
        <v>1.5</v>
      </c>
      <c r="G57" s="25">
        <f t="shared" si="4"/>
        <v>0</v>
      </c>
      <c r="H57" s="25">
        <f>D57*F57</f>
        <v>153120</v>
      </c>
      <c r="I57" s="36"/>
    </row>
    <row r="58" spans="2:9" ht="12.75">
      <c r="B58" s="5" t="s">
        <v>110</v>
      </c>
      <c r="C58" s="6"/>
      <c r="D58" s="6"/>
      <c r="E58" s="7"/>
      <c r="F58" s="7"/>
      <c r="G58" s="24">
        <f>SUM(G44:G57)</f>
        <v>25642092.84</v>
      </c>
      <c r="H58" s="24">
        <f>SUM(H44:H57)</f>
        <v>24525500.67</v>
      </c>
      <c r="I58" s="36">
        <f t="shared" si="0"/>
        <v>-0.043545282242258586</v>
      </c>
    </row>
    <row r="59" spans="2:9" ht="12.75">
      <c r="B59" s="10" t="s">
        <v>108</v>
      </c>
      <c r="C59" s="8"/>
      <c r="D59" s="8"/>
      <c r="E59" s="9"/>
      <c r="F59" s="9"/>
      <c r="G59" s="25"/>
      <c r="H59" s="25"/>
      <c r="I59" s="36"/>
    </row>
    <row r="60" spans="2:9" ht="12.75">
      <c r="B60" s="4" t="s">
        <v>118</v>
      </c>
      <c r="C60" s="8">
        <v>146942973</v>
      </c>
      <c r="D60" s="8">
        <v>146385913</v>
      </c>
      <c r="E60" s="9">
        <v>0.3</v>
      </c>
      <c r="F60" s="9">
        <v>0.3</v>
      </c>
      <c r="G60" s="25">
        <f aca="true" t="shared" si="5" ref="G60:G69">E60*C60</f>
        <v>44082891.9</v>
      </c>
      <c r="H60" s="25">
        <f>F60*D60</f>
        <v>43915773.9</v>
      </c>
      <c r="I60" s="36">
        <f t="shared" si="0"/>
        <v>-0.00379099448328162</v>
      </c>
    </row>
    <row r="61" spans="2:9" ht="12.75">
      <c r="B61" s="4" t="s">
        <v>119</v>
      </c>
      <c r="C61" s="8">
        <v>11624470</v>
      </c>
      <c r="D61" s="8">
        <v>7118587</v>
      </c>
      <c r="E61" s="9">
        <v>0.3</v>
      </c>
      <c r="F61" s="9">
        <v>0.35</v>
      </c>
      <c r="G61" s="25">
        <f t="shared" si="5"/>
        <v>3487341</v>
      </c>
      <c r="H61" s="25">
        <f>F61*D61</f>
        <v>2491505.4499999997</v>
      </c>
      <c r="I61" s="36">
        <f t="shared" si="0"/>
        <v>-0.2855572626823704</v>
      </c>
    </row>
    <row r="62" spans="2:9" ht="12.75">
      <c r="B62" s="4" t="s">
        <v>34</v>
      </c>
      <c r="C62" s="8">
        <v>45205452</v>
      </c>
      <c r="D62" s="8">
        <v>35845115</v>
      </c>
      <c r="E62" s="9">
        <v>0.33</v>
      </c>
      <c r="F62" s="9">
        <v>0.4</v>
      </c>
      <c r="G62" s="25">
        <f t="shared" si="5"/>
        <v>14917799.16</v>
      </c>
      <c r="H62" s="25">
        <f aca="true" t="shared" si="6" ref="H62:H69">F62*D62</f>
        <v>14338046</v>
      </c>
      <c r="I62" s="36">
        <f t="shared" si="0"/>
        <v>-0.03886318308631795</v>
      </c>
    </row>
    <row r="63" spans="2:9" ht="12.75">
      <c r="B63" s="4" t="s">
        <v>4</v>
      </c>
      <c r="C63" s="8">
        <v>42995400</v>
      </c>
      <c r="D63" s="8">
        <v>20042700</v>
      </c>
      <c r="E63" s="9">
        <v>0.3</v>
      </c>
      <c r="F63" s="9">
        <v>0.3</v>
      </c>
      <c r="G63" s="25">
        <f t="shared" si="5"/>
        <v>12898620</v>
      </c>
      <c r="H63" s="25">
        <f t="shared" si="6"/>
        <v>6012810</v>
      </c>
      <c r="I63" s="36">
        <f t="shared" si="0"/>
        <v>-0.5338408294840843</v>
      </c>
    </row>
    <row r="64" spans="2:9" ht="12.75">
      <c r="B64" s="4" t="s">
        <v>2</v>
      </c>
      <c r="C64" s="8">
        <v>6447100</v>
      </c>
      <c r="D64" s="8">
        <v>4478600</v>
      </c>
      <c r="E64" s="9">
        <v>1</v>
      </c>
      <c r="F64" s="9">
        <v>1</v>
      </c>
      <c r="G64" s="25">
        <f t="shared" si="5"/>
        <v>6447100</v>
      </c>
      <c r="H64" s="25">
        <f t="shared" si="6"/>
        <v>4478600</v>
      </c>
      <c r="I64" s="36">
        <f t="shared" si="0"/>
        <v>-0.3053310790898233</v>
      </c>
    </row>
    <row r="65" spans="2:9" ht="12.75">
      <c r="B65" s="4" t="s">
        <v>3</v>
      </c>
      <c r="C65" s="8">
        <v>12479160</v>
      </c>
      <c r="D65" s="8">
        <v>10340350</v>
      </c>
      <c r="E65" s="9">
        <v>0.8</v>
      </c>
      <c r="F65" s="9">
        <v>0.85</v>
      </c>
      <c r="G65" s="25">
        <f t="shared" si="5"/>
        <v>9983328</v>
      </c>
      <c r="H65" s="25">
        <f t="shared" si="6"/>
        <v>8789297.5</v>
      </c>
      <c r="I65" s="36">
        <f t="shared" si="0"/>
        <v>-0.11960245120665174</v>
      </c>
    </row>
    <row r="66" spans="2:9" ht="12.75">
      <c r="B66" s="4" t="s">
        <v>42</v>
      </c>
      <c r="C66" s="8">
        <v>4506020</v>
      </c>
      <c r="D66" s="8">
        <v>5230865</v>
      </c>
      <c r="E66" s="9">
        <v>1.25</v>
      </c>
      <c r="F66" s="9">
        <v>1.25</v>
      </c>
      <c r="G66" s="25">
        <f>E66*C66</f>
        <v>5632525</v>
      </c>
      <c r="H66" s="25">
        <f t="shared" si="6"/>
        <v>6538581.25</v>
      </c>
      <c r="I66" s="36">
        <f t="shared" si="0"/>
        <v>0.16086146976711155</v>
      </c>
    </row>
    <row r="67" spans="2:9" ht="12.75">
      <c r="B67" s="4" t="s">
        <v>57</v>
      </c>
      <c r="C67" s="8">
        <v>1678300</v>
      </c>
      <c r="D67" s="8">
        <v>583700</v>
      </c>
      <c r="E67" s="9">
        <v>1</v>
      </c>
      <c r="F67" s="9">
        <v>1.25</v>
      </c>
      <c r="G67" s="25">
        <f t="shared" si="5"/>
        <v>1678300</v>
      </c>
      <c r="H67" s="25">
        <f t="shared" si="6"/>
        <v>729625</v>
      </c>
      <c r="I67" s="36">
        <f t="shared" si="0"/>
        <v>-0.5652594887683966</v>
      </c>
    </row>
    <row r="68" spans="2:9" ht="12.75">
      <c r="B68" s="4" t="s">
        <v>35</v>
      </c>
      <c r="C68" s="8">
        <v>9283885</v>
      </c>
      <c r="D68" s="8">
        <v>8547400</v>
      </c>
      <c r="E68" s="9">
        <v>0.85</v>
      </c>
      <c r="F68" s="9">
        <v>0.4</v>
      </c>
      <c r="G68" s="25">
        <f t="shared" si="5"/>
        <v>7891302.25</v>
      </c>
      <c r="H68" s="25">
        <f t="shared" si="6"/>
        <v>3418960</v>
      </c>
      <c r="I68" s="36">
        <f t="shared" si="0"/>
        <v>-0.5667432457044717</v>
      </c>
    </row>
    <row r="69" spans="2:9" ht="12.75">
      <c r="B69" s="4" t="s">
        <v>20</v>
      </c>
      <c r="C69" s="8">
        <v>299950</v>
      </c>
      <c r="D69" s="8">
        <v>240459</v>
      </c>
      <c r="E69" s="9">
        <v>2.5</v>
      </c>
      <c r="F69" s="9">
        <v>2.75</v>
      </c>
      <c r="G69" s="25">
        <f t="shared" si="5"/>
        <v>749875</v>
      </c>
      <c r="H69" s="25">
        <f t="shared" si="6"/>
        <v>661262.25</v>
      </c>
      <c r="I69" s="36">
        <f t="shared" si="0"/>
        <v>-0.11817002833805634</v>
      </c>
    </row>
    <row r="70" spans="2:9" ht="12.75">
      <c r="B70" s="5" t="s">
        <v>110</v>
      </c>
      <c r="C70" s="6"/>
      <c r="D70" s="6"/>
      <c r="E70" s="7"/>
      <c r="F70" s="7"/>
      <c r="G70" s="24">
        <f>SUM(G60:G69)</f>
        <v>107769082.31</v>
      </c>
      <c r="H70" s="24">
        <f>SUM(H60:H69)</f>
        <v>91374461.35</v>
      </c>
      <c r="I70" s="36">
        <f t="shared" si="0"/>
        <v>-0.1521273134055326</v>
      </c>
    </row>
    <row r="71" spans="2:9" ht="12.75">
      <c r="B71" s="10" t="s">
        <v>45</v>
      </c>
      <c r="C71" s="8"/>
      <c r="D71" s="8"/>
      <c r="E71" s="9"/>
      <c r="F71" s="9"/>
      <c r="G71" s="25"/>
      <c r="H71" s="25"/>
      <c r="I71" s="36"/>
    </row>
    <row r="72" spans="2:9" ht="12.75">
      <c r="B72" s="4" t="s">
        <v>88</v>
      </c>
      <c r="C72" s="8"/>
      <c r="D72" s="8"/>
      <c r="E72" s="9"/>
      <c r="F72" s="9"/>
      <c r="G72" s="25">
        <f aca="true" t="shared" si="7" ref="G72:G105">E72*C72</f>
        <v>0</v>
      </c>
      <c r="H72" s="25">
        <f>F72*D72</f>
        <v>0</v>
      </c>
      <c r="I72" s="36" t="e">
        <f t="shared" si="0"/>
        <v>#DIV/0!</v>
      </c>
    </row>
    <row r="73" spans="2:9" ht="12.75">
      <c r="B73" s="4" t="s">
        <v>89</v>
      </c>
      <c r="C73" s="8">
        <v>475469</v>
      </c>
      <c r="D73" s="8">
        <v>643025</v>
      </c>
      <c r="E73" s="9">
        <v>2</v>
      </c>
      <c r="F73" s="9">
        <v>2</v>
      </c>
      <c r="G73" s="25">
        <f t="shared" si="7"/>
        <v>950938</v>
      </c>
      <c r="H73" s="25">
        <f aca="true" t="shared" si="8" ref="H73:H105">F73*D73</f>
        <v>1286050</v>
      </c>
      <c r="I73" s="36">
        <f t="shared" si="0"/>
        <v>0.3524015235483281</v>
      </c>
    </row>
    <row r="74" spans="2:9" ht="12.75">
      <c r="B74" s="4" t="s">
        <v>41</v>
      </c>
      <c r="C74" s="8">
        <v>145000</v>
      </c>
      <c r="D74" s="8">
        <v>165850</v>
      </c>
      <c r="E74" s="9">
        <v>2.5</v>
      </c>
      <c r="F74" s="9">
        <v>2.75</v>
      </c>
      <c r="G74" s="25">
        <f t="shared" si="7"/>
        <v>362500</v>
      </c>
      <c r="H74" s="25">
        <f t="shared" si="8"/>
        <v>456087.5</v>
      </c>
      <c r="I74" s="36">
        <f t="shared" si="0"/>
        <v>0.25817241379310346</v>
      </c>
    </row>
    <row r="75" spans="2:9" ht="12.75">
      <c r="B75" s="4" t="s">
        <v>5</v>
      </c>
      <c r="C75" s="8">
        <v>3392602</v>
      </c>
      <c r="D75" s="8">
        <v>3895510</v>
      </c>
      <c r="E75" s="9">
        <v>0.8</v>
      </c>
      <c r="F75" s="9">
        <v>0.5</v>
      </c>
      <c r="G75" s="25">
        <f t="shared" si="7"/>
        <v>2714081.6</v>
      </c>
      <c r="H75" s="25">
        <f t="shared" si="8"/>
        <v>1947755</v>
      </c>
      <c r="I75" s="36">
        <f t="shared" si="0"/>
        <v>-0.2823520855084092</v>
      </c>
    </row>
    <row r="76" spans="2:9" ht="12.75">
      <c r="B76" s="4" t="s">
        <v>6</v>
      </c>
      <c r="C76" s="8">
        <v>346980</v>
      </c>
      <c r="D76" s="8">
        <v>671250</v>
      </c>
      <c r="E76" s="9">
        <v>0.75</v>
      </c>
      <c r="F76" s="9">
        <v>0.5</v>
      </c>
      <c r="G76" s="25">
        <f t="shared" si="7"/>
        <v>260235</v>
      </c>
      <c r="H76" s="25">
        <f t="shared" si="8"/>
        <v>335625</v>
      </c>
      <c r="I76" s="36">
        <f t="shared" si="0"/>
        <v>0.289699694506888</v>
      </c>
    </row>
    <row r="77" spans="2:9" ht="12.75">
      <c r="B77" s="4" t="s">
        <v>58</v>
      </c>
      <c r="C77" s="8">
        <v>32112</v>
      </c>
      <c r="D77" s="8">
        <v>42100</v>
      </c>
      <c r="E77" s="9">
        <v>0.9</v>
      </c>
      <c r="F77" s="9">
        <v>0.9</v>
      </c>
      <c r="G77" s="25">
        <f t="shared" si="7"/>
        <v>28900.8</v>
      </c>
      <c r="H77" s="25">
        <f t="shared" si="8"/>
        <v>37890</v>
      </c>
      <c r="I77" s="36">
        <f t="shared" si="0"/>
        <v>0.31103637269556556</v>
      </c>
    </row>
    <row r="78" spans="2:9" ht="12.75">
      <c r="B78" s="4" t="s">
        <v>7</v>
      </c>
      <c r="C78" s="8">
        <v>106078</v>
      </c>
      <c r="D78" s="8">
        <v>108255</v>
      </c>
      <c r="E78" s="9">
        <v>0.9</v>
      </c>
      <c r="F78" s="9">
        <v>0.9</v>
      </c>
      <c r="G78" s="25">
        <f t="shared" si="7"/>
        <v>95470.2</v>
      </c>
      <c r="H78" s="25">
        <f t="shared" si="8"/>
        <v>97429.5</v>
      </c>
      <c r="I78" s="36">
        <f t="shared" si="0"/>
        <v>0.020522634287976804</v>
      </c>
    </row>
    <row r="79" spans="2:9" ht="12.75">
      <c r="B79" s="4" t="s">
        <v>8</v>
      </c>
      <c r="C79" s="8">
        <v>316750</v>
      </c>
      <c r="D79" s="8">
        <v>286000</v>
      </c>
      <c r="E79" s="9">
        <v>0.6</v>
      </c>
      <c r="F79" s="9">
        <v>0.7</v>
      </c>
      <c r="G79" s="25">
        <f t="shared" si="7"/>
        <v>190050</v>
      </c>
      <c r="H79" s="25">
        <f t="shared" si="8"/>
        <v>200200</v>
      </c>
      <c r="I79" s="36">
        <f t="shared" si="0"/>
        <v>0.053406998158379376</v>
      </c>
    </row>
    <row r="80" spans="2:9" ht="12.75">
      <c r="B80" s="4" t="s">
        <v>9</v>
      </c>
      <c r="C80" s="8">
        <v>343290</v>
      </c>
      <c r="D80" s="8">
        <v>428250</v>
      </c>
      <c r="E80" s="9">
        <v>0.6</v>
      </c>
      <c r="F80" s="9">
        <v>0.7</v>
      </c>
      <c r="G80" s="25">
        <f t="shared" si="7"/>
        <v>205974</v>
      </c>
      <c r="H80" s="25">
        <f t="shared" si="8"/>
        <v>299775</v>
      </c>
      <c r="I80" s="36">
        <f t="shared" si="0"/>
        <v>0.45540213813393926</v>
      </c>
    </row>
    <row r="81" spans="2:9" ht="12.75">
      <c r="B81" s="4" t="s">
        <v>10</v>
      </c>
      <c r="C81" s="8">
        <v>1140448</v>
      </c>
      <c r="D81" s="8">
        <v>1634983</v>
      </c>
      <c r="E81" s="9">
        <v>2.8</v>
      </c>
      <c r="F81" s="9">
        <v>2.5</v>
      </c>
      <c r="G81" s="25">
        <f t="shared" si="7"/>
        <v>3193254.4</v>
      </c>
      <c r="H81" s="25">
        <f t="shared" si="8"/>
        <v>4087457.5</v>
      </c>
      <c r="I81" s="36">
        <f t="shared" si="0"/>
        <v>0.28002876939588656</v>
      </c>
    </row>
    <row r="82" spans="2:9" ht="12.75">
      <c r="B82" s="4" t="s">
        <v>11</v>
      </c>
      <c r="C82" s="8">
        <v>1693019</v>
      </c>
      <c r="D82" s="8">
        <v>2643470</v>
      </c>
      <c r="E82" s="9">
        <v>0.75</v>
      </c>
      <c r="F82" s="9">
        <v>0.8</v>
      </c>
      <c r="G82" s="25">
        <f t="shared" si="7"/>
        <v>1269764.25</v>
      </c>
      <c r="H82" s="25">
        <f t="shared" si="8"/>
        <v>2114776</v>
      </c>
      <c r="I82" s="36">
        <f t="shared" si="0"/>
        <v>0.6654871169982932</v>
      </c>
    </row>
    <row r="83" spans="2:9" ht="12.75">
      <c r="B83" s="4" t="s">
        <v>12</v>
      </c>
      <c r="C83" s="8">
        <v>2231100</v>
      </c>
      <c r="D83" s="8">
        <v>2379737</v>
      </c>
      <c r="E83" s="9">
        <v>0.9</v>
      </c>
      <c r="F83" s="9">
        <v>0.9</v>
      </c>
      <c r="G83" s="25">
        <f t="shared" si="7"/>
        <v>2007990</v>
      </c>
      <c r="H83" s="25">
        <f t="shared" si="8"/>
        <v>2141763.3000000003</v>
      </c>
      <c r="I83" s="36">
        <f t="shared" si="0"/>
        <v>0.06662050109811318</v>
      </c>
    </row>
    <row r="84" spans="2:9" ht="12.75">
      <c r="B84" s="4" t="s">
        <v>13</v>
      </c>
      <c r="C84" s="8">
        <v>1412150</v>
      </c>
      <c r="D84" s="8">
        <v>1913603</v>
      </c>
      <c r="E84" s="9">
        <v>0.95</v>
      </c>
      <c r="F84" s="9">
        <v>0.95</v>
      </c>
      <c r="G84" s="25">
        <f t="shared" si="7"/>
        <v>1341542.5</v>
      </c>
      <c r="H84" s="25">
        <f t="shared" si="8"/>
        <v>1817922.8499999999</v>
      </c>
      <c r="I84" s="36">
        <f aca="true" t="shared" si="9" ref="I84:I108">(H84-G84)/G84</f>
        <v>0.3550989625747972</v>
      </c>
    </row>
    <row r="85" spans="2:9" ht="12.75">
      <c r="B85" s="4" t="s">
        <v>14</v>
      </c>
      <c r="C85" s="8">
        <v>694500</v>
      </c>
      <c r="D85" s="8">
        <v>1003774</v>
      </c>
      <c r="E85" s="9">
        <v>0.85</v>
      </c>
      <c r="F85" s="9">
        <v>0.8</v>
      </c>
      <c r="G85" s="25">
        <f t="shared" si="7"/>
        <v>590325</v>
      </c>
      <c r="H85" s="25">
        <f t="shared" si="8"/>
        <v>803019.2000000001</v>
      </c>
      <c r="I85" s="36">
        <f t="shared" si="9"/>
        <v>0.3603001736331683</v>
      </c>
    </row>
    <row r="86" spans="2:9" ht="12.75">
      <c r="B86" s="4" t="s">
        <v>15</v>
      </c>
      <c r="C86" s="8">
        <v>975000</v>
      </c>
      <c r="D86" s="8">
        <v>2043575</v>
      </c>
      <c r="E86" s="9">
        <v>0.5</v>
      </c>
      <c r="F86" s="9">
        <v>0.5</v>
      </c>
      <c r="G86" s="25">
        <f t="shared" si="7"/>
        <v>487500</v>
      </c>
      <c r="H86" s="25">
        <f t="shared" si="8"/>
        <v>1021787.5</v>
      </c>
      <c r="I86" s="36">
        <f t="shared" si="9"/>
        <v>1.095974358974359</v>
      </c>
    </row>
    <row r="87" spans="2:9" ht="12.75">
      <c r="B87" s="4" t="s">
        <v>59</v>
      </c>
      <c r="C87" s="8">
        <v>825877</v>
      </c>
      <c r="D87" s="8">
        <v>1350467</v>
      </c>
      <c r="E87" s="9">
        <v>1</v>
      </c>
      <c r="F87" s="9">
        <v>1</v>
      </c>
      <c r="G87" s="25">
        <f t="shared" si="7"/>
        <v>825877</v>
      </c>
      <c r="H87" s="25">
        <f t="shared" si="8"/>
        <v>1350467</v>
      </c>
      <c r="I87" s="36">
        <f t="shared" si="9"/>
        <v>0.6351914389188705</v>
      </c>
    </row>
    <row r="88" spans="2:9" ht="12.75">
      <c r="B88" s="4" t="s">
        <v>60</v>
      </c>
      <c r="C88" s="8">
        <v>112400</v>
      </c>
      <c r="D88" s="8">
        <v>137187</v>
      </c>
      <c r="E88" s="9">
        <v>0.75</v>
      </c>
      <c r="F88" s="9">
        <v>0.75</v>
      </c>
      <c r="G88" s="25">
        <f t="shared" si="7"/>
        <v>84300</v>
      </c>
      <c r="H88" s="25">
        <f t="shared" si="8"/>
        <v>102890.25</v>
      </c>
      <c r="I88" s="36"/>
    </row>
    <row r="89" spans="2:9" ht="12.75">
      <c r="B89" s="4" t="s">
        <v>61</v>
      </c>
      <c r="C89" s="8">
        <v>135778</v>
      </c>
      <c r="D89" s="8">
        <v>54730</v>
      </c>
      <c r="E89" s="9">
        <v>1.5</v>
      </c>
      <c r="F89" s="9">
        <v>1.5</v>
      </c>
      <c r="G89" s="25">
        <f t="shared" si="7"/>
        <v>203667</v>
      </c>
      <c r="H89" s="25">
        <f t="shared" si="8"/>
        <v>82095</v>
      </c>
      <c r="I89" s="36">
        <f t="shared" si="9"/>
        <v>-0.5969155533296999</v>
      </c>
    </row>
    <row r="90" spans="2:9" ht="12.75">
      <c r="B90" s="4" t="s">
        <v>62</v>
      </c>
      <c r="C90" s="8">
        <v>245477</v>
      </c>
      <c r="D90" s="8">
        <v>135070</v>
      </c>
      <c r="E90" s="9">
        <v>1.5</v>
      </c>
      <c r="F90" s="9">
        <v>1.75</v>
      </c>
      <c r="G90" s="25">
        <f t="shared" si="7"/>
        <v>368215.5</v>
      </c>
      <c r="H90" s="25">
        <f t="shared" si="8"/>
        <v>236372.5</v>
      </c>
      <c r="I90" s="36">
        <f t="shared" si="9"/>
        <v>-0.3580593429662793</v>
      </c>
    </row>
    <row r="91" spans="2:9" ht="12.75">
      <c r="B91" s="4" t="s">
        <v>63</v>
      </c>
      <c r="C91" s="8">
        <v>127487</v>
      </c>
      <c r="D91" s="8">
        <v>237310</v>
      </c>
      <c r="E91" s="9">
        <v>0.75</v>
      </c>
      <c r="F91" s="9">
        <v>0.75</v>
      </c>
      <c r="G91" s="25">
        <f t="shared" si="7"/>
        <v>95615.25</v>
      </c>
      <c r="H91" s="25">
        <f t="shared" si="8"/>
        <v>177982.5</v>
      </c>
      <c r="I91" s="36">
        <f t="shared" si="9"/>
        <v>0.861444696321978</v>
      </c>
    </row>
    <row r="92" spans="2:9" ht="12.75">
      <c r="B92" s="4" t="s">
        <v>81</v>
      </c>
      <c r="C92" s="8">
        <v>179499</v>
      </c>
      <c r="D92" s="8">
        <v>144000</v>
      </c>
      <c r="E92" s="9">
        <v>0.7</v>
      </c>
      <c r="F92" s="9">
        <v>0.8</v>
      </c>
      <c r="G92" s="25">
        <f t="shared" si="7"/>
        <v>125649.29999999999</v>
      </c>
      <c r="H92" s="25">
        <f t="shared" si="8"/>
        <v>115200</v>
      </c>
      <c r="I92" s="36">
        <f t="shared" si="9"/>
        <v>-0.08316242111973556</v>
      </c>
    </row>
    <row r="93" spans="2:9" ht="12.75">
      <c r="B93" s="4" t="s">
        <v>64</v>
      </c>
      <c r="C93" s="8">
        <v>83644</v>
      </c>
      <c r="D93" s="8">
        <v>47250</v>
      </c>
      <c r="E93" s="9">
        <v>1.5</v>
      </c>
      <c r="F93" s="9">
        <v>1.5</v>
      </c>
      <c r="G93" s="25">
        <f t="shared" si="7"/>
        <v>125466</v>
      </c>
      <c r="H93" s="25">
        <f t="shared" si="8"/>
        <v>70875</v>
      </c>
      <c r="I93" s="36">
        <f t="shared" si="9"/>
        <v>-0.4351059251111855</v>
      </c>
    </row>
    <row r="94" spans="2:9" ht="12.75">
      <c r="B94" s="4" t="s">
        <v>40</v>
      </c>
      <c r="C94" s="8">
        <v>525750</v>
      </c>
      <c r="D94" s="8">
        <v>575336</v>
      </c>
      <c r="E94" s="9">
        <v>0.8</v>
      </c>
      <c r="F94" s="9">
        <v>0.8</v>
      </c>
      <c r="G94" s="25">
        <f t="shared" si="7"/>
        <v>420600</v>
      </c>
      <c r="H94" s="25">
        <f t="shared" si="8"/>
        <v>460268.80000000005</v>
      </c>
      <c r="I94" s="36">
        <f t="shared" si="9"/>
        <v>0.09431478839752745</v>
      </c>
    </row>
    <row r="95" spans="2:9" ht="12.75">
      <c r="B95" s="4" t="s">
        <v>16</v>
      </c>
      <c r="C95" s="8">
        <v>238250</v>
      </c>
      <c r="D95" s="8">
        <v>144800</v>
      </c>
      <c r="E95" s="9">
        <v>0.85</v>
      </c>
      <c r="F95" s="9">
        <v>0.9</v>
      </c>
      <c r="G95" s="25">
        <f t="shared" si="7"/>
        <v>202512.5</v>
      </c>
      <c r="H95" s="25">
        <f t="shared" si="8"/>
        <v>130320</v>
      </c>
      <c r="I95" s="36">
        <f t="shared" si="9"/>
        <v>-0.3564841676439726</v>
      </c>
    </row>
    <row r="96" spans="2:9" ht="12.75">
      <c r="B96" s="4" t="s">
        <v>17</v>
      </c>
      <c r="C96" s="8">
        <v>253500</v>
      </c>
      <c r="D96" s="8">
        <v>228700</v>
      </c>
      <c r="E96" s="9">
        <v>0.8</v>
      </c>
      <c r="F96" s="9">
        <v>0.9</v>
      </c>
      <c r="G96" s="25">
        <f t="shared" si="7"/>
        <v>202800</v>
      </c>
      <c r="H96" s="25">
        <f t="shared" si="8"/>
        <v>205830</v>
      </c>
      <c r="I96" s="36">
        <f t="shared" si="9"/>
        <v>0.014940828402366864</v>
      </c>
    </row>
    <row r="97" spans="2:9" ht="12.75">
      <c r="B97" s="4" t="s">
        <v>18</v>
      </c>
      <c r="C97" s="8">
        <v>223000</v>
      </c>
      <c r="D97" s="8">
        <v>241300</v>
      </c>
      <c r="E97" s="9">
        <v>0.8</v>
      </c>
      <c r="F97" s="9">
        <v>0.9</v>
      </c>
      <c r="G97" s="25">
        <f t="shared" si="7"/>
        <v>178400</v>
      </c>
      <c r="H97" s="25">
        <f t="shared" si="8"/>
        <v>217170</v>
      </c>
      <c r="I97" s="36">
        <f t="shared" si="9"/>
        <v>0.21732062780269057</v>
      </c>
    </row>
    <row r="98" spans="2:9" ht="12.75">
      <c r="B98" s="4" t="s">
        <v>77</v>
      </c>
      <c r="C98" s="8"/>
      <c r="D98" s="8"/>
      <c r="E98" s="9"/>
      <c r="F98" s="9"/>
      <c r="G98" s="25">
        <f t="shared" si="7"/>
        <v>0</v>
      </c>
      <c r="H98" s="25">
        <f t="shared" si="8"/>
        <v>0</v>
      </c>
      <c r="I98" s="36"/>
    </row>
    <row r="99" spans="2:9" ht="12.75">
      <c r="B99" s="4" t="s">
        <v>95</v>
      </c>
      <c r="C99" s="8">
        <v>144466</v>
      </c>
      <c r="D99" s="8">
        <v>199200</v>
      </c>
      <c r="E99" s="9">
        <v>9</v>
      </c>
      <c r="F99" s="9">
        <v>10</v>
      </c>
      <c r="G99" s="25">
        <f t="shared" si="7"/>
        <v>1300194</v>
      </c>
      <c r="H99" s="25">
        <f t="shared" si="8"/>
        <v>1992000</v>
      </c>
      <c r="I99" s="36">
        <f t="shared" si="9"/>
        <v>0.5320790589711997</v>
      </c>
    </row>
    <row r="100" spans="2:9" ht="12.75">
      <c r="B100" s="4" t="s">
        <v>75</v>
      </c>
      <c r="C100" s="8">
        <v>200000</v>
      </c>
      <c r="D100" s="8"/>
      <c r="E100" s="9">
        <v>8</v>
      </c>
      <c r="F100" s="9"/>
      <c r="G100" s="25">
        <f t="shared" si="7"/>
        <v>1600000</v>
      </c>
      <c r="H100" s="25">
        <f t="shared" si="8"/>
        <v>0</v>
      </c>
      <c r="I100" s="36">
        <f t="shared" si="9"/>
        <v>-1</v>
      </c>
    </row>
    <row r="101" spans="2:9" ht="12.75">
      <c r="B101" s="4" t="s">
        <v>76</v>
      </c>
      <c r="C101" s="8">
        <v>95000</v>
      </c>
      <c r="D101" s="8">
        <v>2800</v>
      </c>
      <c r="E101" s="9">
        <v>0.7</v>
      </c>
      <c r="F101" s="9">
        <v>0.8</v>
      </c>
      <c r="G101" s="25">
        <f t="shared" si="7"/>
        <v>66500</v>
      </c>
      <c r="H101" s="25">
        <f t="shared" si="8"/>
        <v>2240</v>
      </c>
      <c r="I101" s="36">
        <f t="shared" si="9"/>
        <v>-0.9663157894736842</v>
      </c>
    </row>
    <row r="102" spans="2:9" ht="12.75">
      <c r="B102" s="4" t="s">
        <v>24</v>
      </c>
      <c r="C102" s="8"/>
      <c r="D102" s="8"/>
      <c r="E102" s="9"/>
      <c r="F102" s="9"/>
      <c r="G102" s="25">
        <f t="shared" si="7"/>
        <v>0</v>
      </c>
      <c r="H102" s="25">
        <f t="shared" si="8"/>
        <v>0</v>
      </c>
      <c r="I102" s="36"/>
    </row>
    <row r="103" spans="2:9" ht="12.75">
      <c r="B103" s="4" t="s">
        <v>25</v>
      </c>
      <c r="C103" s="8"/>
      <c r="D103" s="8"/>
      <c r="E103" s="9"/>
      <c r="F103" s="9">
        <v>1</v>
      </c>
      <c r="G103" s="25">
        <f t="shared" si="7"/>
        <v>0</v>
      </c>
      <c r="H103" s="25">
        <f t="shared" si="8"/>
        <v>0</v>
      </c>
      <c r="I103" s="36"/>
    </row>
    <row r="104" spans="2:9" ht="12.75">
      <c r="B104" s="4" t="s">
        <v>65</v>
      </c>
      <c r="C104" s="8">
        <v>370950</v>
      </c>
      <c r="D104" s="8">
        <v>325625</v>
      </c>
      <c r="E104" s="9">
        <v>2.8</v>
      </c>
      <c r="F104" s="9">
        <v>2.5</v>
      </c>
      <c r="G104" s="25">
        <f t="shared" si="7"/>
        <v>1038659.9999999999</v>
      </c>
      <c r="H104" s="25">
        <f t="shared" si="8"/>
        <v>814062.5</v>
      </c>
      <c r="I104" s="36">
        <f t="shared" si="9"/>
        <v>-0.21623774863766768</v>
      </c>
    </row>
    <row r="105" spans="2:9" ht="12.75">
      <c r="B105" s="4" t="s">
        <v>66</v>
      </c>
      <c r="C105" s="8"/>
      <c r="D105" s="8"/>
      <c r="E105" s="9"/>
      <c r="F105" s="9"/>
      <c r="G105" s="25">
        <f t="shared" si="7"/>
        <v>0</v>
      </c>
      <c r="H105" s="25">
        <f t="shared" si="8"/>
        <v>0</v>
      </c>
      <c r="I105" s="36"/>
    </row>
    <row r="106" spans="2:9" ht="12.75">
      <c r="B106" s="4" t="s">
        <v>71</v>
      </c>
      <c r="C106" s="8"/>
      <c r="D106" s="8"/>
      <c r="E106" s="9"/>
      <c r="F106" s="9"/>
      <c r="G106" s="25"/>
      <c r="H106" s="25"/>
      <c r="I106" s="36" t="e">
        <f t="shared" si="9"/>
        <v>#DIV/0!</v>
      </c>
    </row>
    <row r="107" spans="2:9" ht="12.75">
      <c r="B107" s="5" t="s">
        <v>110</v>
      </c>
      <c r="C107" s="6"/>
      <c r="D107" s="6"/>
      <c r="E107" s="7"/>
      <c r="F107" s="7"/>
      <c r="G107" s="24">
        <f>SUM(G72:G106)</f>
        <v>20536982.3</v>
      </c>
      <c r="H107" s="24">
        <f>SUM(H72:H106)</f>
        <v>22605311.900000002</v>
      </c>
      <c r="I107" s="36">
        <f t="shared" si="9"/>
        <v>0.10071244011346309</v>
      </c>
    </row>
    <row r="108" spans="2:9" ht="12.75">
      <c r="B108" s="10" t="s">
        <v>111</v>
      </c>
      <c r="C108" s="8"/>
      <c r="D108" s="8"/>
      <c r="E108" s="9"/>
      <c r="F108" s="9"/>
      <c r="G108" s="26">
        <f>G58+G70+G107</f>
        <v>153948157.45000002</v>
      </c>
      <c r="H108" s="26">
        <f>H58+H70+H107</f>
        <v>138505273.92</v>
      </c>
      <c r="I108" s="36">
        <f t="shared" si="9"/>
        <v>-0.10031223358431972</v>
      </c>
    </row>
    <row r="109" spans="2:9" ht="12.75">
      <c r="B109" s="10" t="s">
        <v>79</v>
      </c>
      <c r="C109" s="8"/>
      <c r="D109" s="8"/>
      <c r="E109" s="9"/>
      <c r="F109" s="9"/>
      <c r="G109" s="25"/>
      <c r="H109" s="25"/>
      <c r="I109" s="29"/>
    </row>
    <row r="110" spans="2:9" ht="12.75">
      <c r="B110" s="4" t="s">
        <v>36</v>
      </c>
      <c r="C110" s="8"/>
      <c r="D110" s="8"/>
      <c r="E110" s="9"/>
      <c r="F110" s="9"/>
      <c r="G110" s="25"/>
      <c r="H110" s="25"/>
      <c r="I110" s="29"/>
    </row>
    <row r="111" spans="2:9" ht="12.75">
      <c r="B111" s="4" t="s">
        <v>27</v>
      </c>
      <c r="C111" s="8">
        <v>4073400</v>
      </c>
      <c r="D111" s="8">
        <v>3414600</v>
      </c>
      <c r="E111" s="9">
        <v>3.5</v>
      </c>
      <c r="F111" s="9">
        <v>3.5</v>
      </c>
      <c r="G111" s="25">
        <f aca="true" t="shared" si="10" ref="G111:G121">E111*C111</f>
        <v>14256900</v>
      </c>
      <c r="H111" s="25">
        <f>D111*F111</f>
        <v>11951100</v>
      </c>
      <c r="I111" s="38">
        <f aca="true" t="shared" si="11" ref="I111:I129">(H111-G111)/G111</f>
        <v>-0.16173221387538667</v>
      </c>
    </row>
    <row r="112" spans="2:9" ht="12.75">
      <c r="B112" s="4" t="s">
        <v>72</v>
      </c>
      <c r="C112" s="8"/>
      <c r="D112" s="8"/>
      <c r="E112" s="9">
        <v>1.85</v>
      </c>
      <c r="F112" s="9"/>
      <c r="G112" s="25">
        <f t="shared" si="10"/>
        <v>0</v>
      </c>
      <c r="H112" s="25">
        <f aca="true" t="shared" si="12" ref="H112:H121">D112*F112</f>
        <v>0</v>
      </c>
      <c r="I112" s="38" t="e">
        <f t="shared" si="11"/>
        <v>#DIV/0!</v>
      </c>
    </row>
    <row r="113" spans="2:9" ht="12.75">
      <c r="B113" s="4" t="s">
        <v>28</v>
      </c>
      <c r="C113" s="8">
        <v>2958600</v>
      </c>
      <c r="D113" s="8">
        <v>3027996</v>
      </c>
      <c r="E113" s="9">
        <v>3.5</v>
      </c>
      <c r="F113" s="9">
        <v>3.7</v>
      </c>
      <c r="G113" s="25">
        <f t="shared" si="10"/>
        <v>10355100</v>
      </c>
      <c r="H113" s="25">
        <f t="shared" si="12"/>
        <v>11203585.200000001</v>
      </c>
      <c r="I113" s="38">
        <f t="shared" si="11"/>
        <v>0.08193887070139362</v>
      </c>
    </row>
    <row r="114" spans="2:9" ht="12.75">
      <c r="B114" s="4" t="s">
        <v>107</v>
      </c>
      <c r="C114" s="8"/>
      <c r="D114" s="8"/>
      <c r="E114" s="9"/>
      <c r="F114" s="9"/>
      <c r="G114" s="25">
        <f t="shared" si="10"/>
        <v>0</v>
      </c>
      <c r="H114" s="25"/>
      <c r="I114" s="38"/>
    </row>
    <row r="115" spans="2:9" ht="12.75">
      <c r="B115" s="4" t="s">
        <v>99</v>
      </c>
      <c r="C115" s="8">
        <v>94320</v>
      </c>
      <c r="D115" s="8">
        <v>62798</v>
      </c>
      <c r="E115" s="9">
        <v>5</v>
      </c>
      <c r="F115" s="9">
        <v>4</v>
      </c>
      <c r="G115" s="25">
        <f t="shared" si="10"/>
        <v>471600</v>
      </c>
      <c r="H115" s="25">
        <f t="shared" si="12"/>
        <v>251192</v>
      </c>
      <c r="I115" s="38">
        <f t="shared" si="11"/>
        <v>-0.467362171331637</v>
      </c>
    </row>
    <row r="116" spans="2:9" ht="12.75">
      <c r="B116" s="4" t="s">
        <v>29</v>
      </c>
      <c r="C116" s="8">
        <v>35312284</v>
      </c>
      <c r="D116" s="8">
        <v>38578868</v>
      </c>
      <c r="E116" s="9">
        <v>2.65</v>
      </c>
      <c r="F116" s="9">
        <v>2.41</v>
      </c>
      <c r="G116" s="25">
        <f t="shared" si="10"/>
        <v>93577552.6</v>
      </c>
      <c r="H116" s="25">
        <f t="shared" si="12"/>
        <v>92975071.88000001</v>
      </c>
      <c r="I116" s="38">
        <f t="shared" si="11"/>
        <v>-0.00643830388015495</v>
      </c>
    </row>
    <row r="117" spans="2:9" ht="12.75">
      <c r="B117" s="4" t="s">
        <v>30</v>
      </c>
      <c r="C117" s="8">
        <v>507936</v>
      </c>
      <c r="D117" s="8">
        <v>492008</v>
      </c>
      <c r="E117" s="9">
        <v>4</v>
      </c>
      <c r="F117" s="9">
        <v>4</v>
      </c>
      <c r="G117" s="25">
        <f t="shared" si="10"/>
        <v>2031744</v>
      </c>
      <c r="H117" s="25">
        <f t="shared" si="12"/>
        <v>1968032</v>
      </c>
      <c r="I117" s="38">
        <f t="shared" si="11"/>
        <v>-0.03135828135828136</v>
      </c>
    </row>
    <row r="118" spans="2:9" ht="12.75">
      <c r="B118" s="4" t="s">
        <v>97</v>
      </c>
      <c r="C118" s="8">
        <v>11027564</v>
      </c>
      <c r="D118" s="8">
        <v>9578051</v>
      </c>
      <c r="E118" s="9">
        <v>0.51</v>
      </c>
      <c r="F118" s="9">
        <v>0.53</v>
      </c>
      <c r="G118" s="25">
        <f t="shared" si="10"/>
        <v>5624057.64</v>
      </c>
      <c r="H118" s="25">
        <f>F118*D118</f>
        <v>5076367.03</v>
      </c>
      <c r="I118" s="38">
        <f t="shared" si="11"/>
        <v>-0.0973835342839764</v>
      </c>
    </row>
    <row r="119" spans="2:9" ht="12.75">
      <c r="B119" s="4" t="s">
        <v>73</v>
      </c>
      <c r="C119" s="8">
        <v>140000</v>
      </c>
      <c r="D119" s="8">
        <v>140000</v>
      </c>
      <c r="E119" s="9">
        <v>5</v>
      </c>
      <c r="F119" s="9">
        <v>4</v>
      </c>
      <c r="G119" s="25">
        <f t="shared" si="10"/>
        <v>700000</v>
      </c>
      <c r="H119" s="25">
        <f t="shared" si="12"/>
        <v>560000</v>
      </c>
      <c r="I119" s="38">
        <f t="shared" si="11"/>
        <v>-0.2</v>
      </c>
    </row>
    <row r="120" spans="2:9" ht="12.75">
      <c r="B120" s="4" t="s">
        <v>49</v>
      </c>
      <c r="C120" s="8">
        <v>3573489</v>
      </c>
      <c r="D120" s="8">
        <v>4089287</v>
      </c>
      <c r="E120" s="9">
        <v>3.25</v>
      </c>
      <c r="F120" s="9">
        <v>3.25</v>
      </c>
      <c r="G120" s="25">
        <f t="shared" si="10"/>
        <v>11613839.25</v>
      </c>
      <c r="H120" s="25">
        <f t="shared" si="12"/>
        <v>13290182.75</v>
      </c>
      <c r="I120" s="38">
        <f t="shared" si="11"/>
        <v>0.14434016727069818</v>
      </c>
    </row>
    <row r="121" spans="2:9" ht="12.75">
      <c r="B121" s="4" t="s">
        <v>98</v>
      </c>
      <c r="C121" s="8">
        <v>100100</v>
      </c>
      <c r="D121" s="8">
        <v>64380</v>
      </c>
      <c r="E121" s="9">
        <v>3.5</v>
      </c>
      <c r="F121" s="9">
        <v>3.5</v>
      </c>
      <c r="G121" s="25">
        <f t="shared" si="10"/>
        <v>350350</v>
      </c>
      <c r="H121" s="25">
        <f t="shared" si="12"/>
        <v>225330</v>
      </c>
      <c r="I121" s="38">
        <f t="shared" si="11"/>
        <v>-0.3568431568431568</v>
      </c>
    </row>
    <row r="122" spans="2:9" ht="12.75">
      <c r="B122" s="5" t="s">
        <v>46</v>
      </c>
      <c r="C122" s="12"/>
      <c r="D122" s="12"/>
      <c r="E122" s="15"/>
      <c r="F122" s="15"/>
      <c r="G122" s="24">
        <f>SUM(G111:G121)</f>
        <v>138981143.49</v>
      </c>
      <c r="H122" s="24">
        <f>SUM(H111:H121)</f>
        <v>137500860.86</v>
      </c>
      <c r="I122" s="36">
        <f t="shared" si="11"/>
        <v>-0.010650960215379899</v>
      </c>
    </row>
    <row r="123" spans="2:9" ht="12.75">
      <c r="B123" s="4"/>
      <c r="C123" s="8"/>
      <c r="D123" s="8"/>
      <c r="E123" s="9"/>
      <c r="F123" s="9"/>
      <c r="G123" s="25"/>
      <c r="H123" s="27"/>
      <c r="I123" s="36"/>
    </row>
    <row r="124" spans="2:9" ht="12.75">
      <c r="B124" s="5" t="s">
        <v>47</v>
      </c>
      <c r="C124" s="14"/>
      <c r="D124" s="14"/>
      <c r="E124" s="15"/>
      <c r="F124" s="15"/>
      <c r="G124" s="24">
        <f>G122+G108</f>
        <v>292929300.94000006</v>
      </c>
      <c r="H124" s="24">
        <f>H122+H108</f>
        <v>276006134.78</v>
      </c>
      <c r="I124" s="36">
        <f t="shared" si="11"/>
        <v>-0.05777218634562752</v>
      </c>
    </row>
    <row r="125" spans="2:9" ht="12.75">
      <c r="B125" s="4"/>
      <c r="C125" s="4"/>
      <c r="D125" s="4"/>
      <c r="E125" s="9"/>
      <c r="F125" s="9"/>
      <c r="G125" s="26"/>
      <c r="H125" s="33"/>
      <c r="I125" s="36"/>
    </row>
    <row r="126" spans="2:9" ht="13.5">
      <c r="B126" s="18" t="s">
        <v>38</v>
      </c>
      <c r="C126" s="5"/>
      <c r="D126" s="5"/>
      <c r="E126" s="5"/>
      <c r="F126" s="5"/>
      <c r="G126" s="24"/>
      <c r="H126" s="32"/>
      <c r="I126" s="36"/>
    </row>
    <row r="127" spans="2:9" ht="13.5">
      <c r="B127" s="18" t="s">
        <v>39</v>
      </c>
      <c r="C127" s="14"/>
      <c r="D127" s="14"/>
      <c r="E127" s="14"/>
      <c r="F127" s="14"/>
      <c r="G127" s="24">
        <f>SUM(G6,G22,G32,G34)</f>
        <v>310954771.3653</v>
      </c>
      <c r="H127" s="24">
        <f>SUM(H6,H22,H32,H34)</f>
        <v>350536221.93499994</v>
      </c>
      <c r="I127" s="36">
        <f t="shared" si="11"/>
        <v>0.1272900569941758</v>
      </c>
    </row>
    <row r="128" spans="2:9" ht="13.5">
      <c r="B128" s="19"/>
      <c r="C128" s="4"/>
      <c r="D128" s="4"/>
      <c r="E128" s="4"/>
      <c r="F128" s="4"/>
      <c r="G128" s="10"/>
      <c r="H128" s="21"/>
      <c r="I128" s="36"/>
    </row>
    <row r="129" spans="2:9" ht="13.5">
      <c r="B129" s="18" t="s">
        <v>37</v>
      </c>
      <c r="C129" s="14"/>
      <c r="D129" s="14"/>
      <c r="E129" s="7"/>
      <c r="F129" s="7"/>
      <c r="G129" s="24">
        <f>SUM(G122,G108,G34,G32,G22,G6)</f>
        <v>603884072.3053</v>
      </c>
      <c r="H129" s="24">
        <f>SUM(H122,H108,H34,H32,H22,H6)</f>
        <v>626542356.715</v>
      </c>
      <c r="I129" s="39">
        <f t="shared" si="11"/>
        <v>0.03752091742245008</v>
      </c>
    </row>
    <row r="130" spans="2:8" ht="13.5">
      <c r="B130" s="20" t="s">
        <v>96</v>
      </c>
      <c r="C130" s="21"/>
      <c r="D130" s="21"/>
      <c r="E130" s="21"/>
      <c r="F130" s="21"/>
      <c r="G130" s="21"/>
      <c r="H130" s="21"/>
    </row>
    <row r="131" spans="2:8" ht="13.5">
      <c r="B131" s="20" t="s">
        <v>117</v>
      </c>
      <c r="C131" s="21"/>
      <c r="D131" s="21"/>
      <c r="E131" s="21"/>
      <c r="F131" s="21"/>
      <c r="G131" s="21"/>
      <c r="H131" s="21"/>
    </row>
    <row r="132" spans="2:8" ht="12.75">
      <c r="B132" s="21" t="s">
        <v>50</v>
      </c>
      <c r="C132" s="22"/>
      <c r="D132" s="22"/>
      <c r="E132" s="23"/>
      <c r="F132" s="23"/>
      <c r="G132" s="27"/>
      <c r="H132" s="27"/>
    </row>
    <row r="133" spans="7:8" ht="15.75">
      <c r="G133" s="1"/>
      <c r="H133" s="1"/>
    </row>
    <row r="134" spans="7:8" ht="15.75">
      <c r="G134" s="1"/>
      <c r="H134" s="1"/>
    </row>
    <row r="135" spans="7:8" ht="15.75">
      <c r="G135" s="1"/>
      <c r="H135" s="1"/>
    </row>
  </sheetData>
  <sheetProtection/>
  <mergeCells count="2">
    <mergeCell ref="B2:E2"/>
    <mergeCell ref="B3:E3"/>
  </mergeCells>
  <printOptions/>
  <pageMargins left="0.17" right="0.23" top="0.36" bottom="0.29" header="0.36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Stats</dc:creator>
  <cp:keywords/>
  <dc:description/>
  <cp:lastModifiedBy>Alfonso Bautista</cp:lastModifiedBy>
  <cp:lastPrinted>2012-01-19T21:01:15Z</cp:lastPrinted>
  <dcterms:created xsi:type="dcterms:W3CDTF">2009-02-04T19:03:45Z</dcterms:created>
  <dcterms:modified xsi:type="dcterms:W3CDTF">2019-05-16T19:33:03Z</dcterms:modified>
  <cp:category/>
  <cp:version/>
  <cp:contentType/>
  <cp:contentStatus/>
</cp:coreProperties>
</file>