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7545" windowHeight="4785" activeTab="0"/>
  </bookViews>
  <sheets>
    <sheet name="200405" sheetId="1" r:id="rId1"/>
  </sheets>
  <definedNames>
    <definedName name="_xlnm.Print_Area" localSheetId="0">'200405'!$B$1:$I$127</definedName>
  </definedNames>
  <calcPr fullCalcOnLoad="1"/>
</workbook>
</file>

<file path=xl/sharedStrings.xml><?xml version="1.0" encoding="utf-8"?>
<sst xmlns="http://schemas.openxmlformats.org/spreadsheetml/2006/main" count="126" uniqueCount="124">
  <si>
    <t>Sugarcane</t>
  </si>
  <si>
    <t>Bananas</t>
  </si>
  <si>
    <t>Citrus</t>
  </si>
  <si>
    <t>Cowpeas</t>
  </si>
  <si>
    <t>RK beans</t>
  </si>
  <si>
    <t>Corn</t>
  </si>
  <si>
    <t>Sorghum</t>
  </si>
  <si>
    <t>Cabbage</t>
  </si>
  <si>
    <t>Cucumber</t>
  </si>
  <si>
    <t>Okra</t>
  </si>
  <si>
    <t>Squash</t>
  </si>
  <si>
    <t>Pumpkin</t>
  </si>
  <si>
    <t>Sweet Pepper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</si>
  <si>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</si>
  <si>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</si>
  <si>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</si>
  <si>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</si>
  <si>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</si>
  <si>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</si>
  <si>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</si>
  <si>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</si>
  <si>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>Local Papaya</t>
  </si>
  <si>
    <t>Peanuts</t>
  </si>
  <si>
    <t>Pineapple</t>
  </si>
  <si>
    <t>Watermelon</t>
  </si>
  <si>
    <t>Canteloupe</t>
  </si>
  <si>
    <t>Coffee</t>
  </si>
  <si>
    <t>Avocado</t>
  </si>
  <si>
    <t>Soursop</t>
  </si>
  <si>
    <t>Beef</t>
  </si>
  <si>
    <t>Pigs</t>
  </si>
  <si>
    <t>Poultry</t>
  </si>
  <si>
    <t>Turkey</t>
  </si>
  <si>
    <t>(40 lb boxes)</t>
  </si>
  <si>
    <t>(28 lb boxes)</t>
  </si>
  <si>
    <t>(33 lb boxes)</t>
  </si>
  <si>
    <t>Rice paddy</t>
  </si>
  <si>
    <t>Soybean</t>
  </si>
  <si>
    <t>Dressweight:</t>
  </si>
  <si>
    <t>Total Agri. Output</t>
  </si>
  <si>
    <t>Citrus/Sugarcane/</t>
  </si>
  <si>
    <t>Bananas/Fisheries</t>
  </si>
  <si>
    <t>Cocoyam</t>
  </si>
  <si>
    <t>Cocoa</t>
  </si>
  <si>
    <t>Black Beans</t>
  </si>
  <si>
    <t>Commodities</t>
  </si>
  <si>
    <t>Citrus Products</t>
  </si>
  <si>
    <t>Other</t>
  </si>
  <si>
    <t>Livestock</t>
  </si>
  <si>
    <t>All Non-traditional products</t>
  </si>
  <si>
    <t>Mangoes</t>
  </si>
  <si>
    <t>Eggs (Dozen)</t>
  </si>
  <si>
    <t>Source: MAFC, District Agriculture Offices Reports</t>
  </si>
  <si>
    <t>Fresh Lime Export (lbs)</t>
  </si>
  <si>
    <t>Fresh Orange Export (lbs)</t>
  </si>
  <si>
    <t>Fresh Grapefruit Export (lbs)</t>
  </si>
  <si>
    <t>Domestic Lime Consumpt. (lbs)</t>
  </si>
  <si>
    <t>Domestic Grapefruit Consumpt. ( 80 lbs/bx)</t>
  </si>
  <si>
    <t>Domestic Orange Consumpt. (90 lbs/bx)</t>
  </si>
  <si>
    <t>Other Beans</t>
  </si>
  <si>
    <t>String Beans</t>
  </si>
  <si>
    <t>Lettuce</t>
  </si>
  <si>
    <t>Chinese Cabbages</t>
  </si>
  <si>
    <t>Broccoli</t>
  </si>
  <si>
    <t>Celery</t>
  </si>
  <si>
    <t>Cho-cho</t>
  </si>
  <si>
    <t>Cauliflower</t>
  </si>
  <si>
    <t>Ginger</t>
  </si>
  <si>
    <t>Nutmeg</t>
  </si>
  <si>
    <t>Grapes</t>
  </si>
  <si>
    <t>Craboo</t>
  </si>
  <si>
    <t>Guava</t>
  </si>
  <si>
    <t>Other Fruit (sapodilla,mamey,etc.)</t>
  </si>
  <si>
    <t>Other Vegetables (radish, cilantro, etc.)</t>
  </si>
  <si>
    <t>Beef Export ( on the hoof) (lbs)</t>
  </si>
  <si>
    <t>Spent hens (No. Heads)</t>
  </si>
  <si>
    <t>Jicama</t>
  </si>
  <si>
    <t>Cotton</t>
  </si>
  <si>
    <t>Annato</t>
  </si>
  <si>
    <t>Pitahaya</t>
  </si>
  <si>
    <t>Cashew (raw nut)</t>
  </si>
  <si>
    <t>Livestock:</t>
  </si>
  <si>
    <t>Banana Products (lbs)</t>
  </si>
  <si>
    <t>Fruits/Vegetables</t>
  </si>
  <si>
    <t>% change</t>
  </si>
  <si>
    <t>In value</t>
  </si>
  <si>
    <t>Sweet Corn (ears)</t>
  </si>
  <si>
    <t>Conch</t>
  </si>
  <si>
    <t>Whole Fish</t>
  </si>
  <si>
    <t>Fish Fillet</t>
  </si>
  <si>
    <t>(26 lbs boxes)</t>
  </si>
  <si>
    <t>(31 lbs boxes)</t>
  </si>
  <si>
    <t>Papayas (export)</t>
  </si>
  <si>
    <t>Hot peppers (export)</t>
  </si>
  <si>
    <t>Hot peppers (local)</t>
  </si>
  <si>
    <t>Lobster</t>
  </si>
  <si>
    <t>Shrimp</t>
  </si>
  <si>
    <t>Domestic Consumption</t>
  </si>
  <si>
    <t>Apple Banana (Bunches)(30 lbs/bunch)</t>
  </si>
  <si>
    <t>Coconuts (Nuts)</t>
  </si>
  <si>
    <t>Plantain (bunches)*</t>
  </si>
  <si>
    <t>* 1 Bunch = 45 lbs</t>
  </si>
  <si>
    <t>Milk (lbs)</t>
  </si>
  <si>
    <t>Honey (lbs)</t>
  </si>
  <si>
    <t xml:space="preserve">Sheep </t>
  </si>
  <si>
    <t>Quantity (lbs.) 2004</t>
  </si>
  <si>
    <t>Value (BZ$) 2004</t>
  </si>
  <si>
    <t>(36 lb boxes)</t>
  </si>
  <si>
    <t>(37 lb boxes)</t>
  </si>
  <si>
    <t>(28 lbs  other)</t>
  </si>
  <si>
    <t>(28 lbs  other 2nd class)</t>
  </si>
  <si>
    <t>Domestic Consump (40 lbs/Box)</t>
  </si>
  <si>
    <t>Total Value</t>
  </si>
  <si>
    <r>
      <t>Grapefruit</t>
    </r>
    <r>
      <rPr>
        <b/>
        <sz val="10"/>
        <rFont val="Times New Roman"/>
        <family val="1"/>
      </rPr>
      <t xml:space="preserve"> (80lb box)</t>
    </r>
  </si>
  <si>
    <r>
      <t xml:space="preserve">Orange </t>
    </r>
    <r>
      <rPr>
        <b/>
        <sz val="10"/>
        <rFont val="Times New Roman"/>
        <family val="1"/>
      </rPr>
      <t>(90 lb box)</t>
    </r>
  </si>
  <si>
    <t>Primary Agriculture Output Value 2005 at Producer's Price</t>
  </si>
  <si>
    <t>Quantity (lbs.) 2005</t>
  </si>
  <si>
    <t>Price**  (BZ$) 2004</t>
  </si>
  <si>
    <t>Price*  (BZ$) 2005</t>
  </si>
  <si>
    <t>Value (BZ$) 2005</t>
  </si>
  <si>
    <t>Marine Products (incl 4% for dom. Consump)</t>
  </si>
  <si>
    <t>Pigs Export(on the hoof)(lbs)</t>
  </si>
  <si>
    <t>Economic Value of Agriculture Output 2005</t>
  </si>
  <si>
    <t>Preliminary March 9,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</si>
</sst>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_(* #,##0_);_(* \(#,##0\);_(* &quot;-&quot;??_);_(@_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44" fontId="5" fillId="0" borderId="10" xfId="44" applyFont="1" applyFill="1" applyBorder="1" applyAlignment="1">
      <alignment/>
    </xf>
    <xf numFmtId="44" fontId="4" fillId="0" borderId="10" xfId="0" applyNumberFormat="1" applyFont="1" applyFill="1" applyBorder="1" applyAlignment="1">
      <alignment/>
    </xf>
    <xf numFmtId="44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59" applyFont="1" applyBorder="1" applyAlignment="1">
      <alignment/>
    </xf>
    <xf numFmtId="9" fontId="0" fillId="0" borderId="0" xfId="59" applyFont="1" applyAlignment="1">
      <alignment/>
    </xf>
    <xf numFmtId="3" fontId="4" fillId="33" borderId="10" xfId="0" applyNumberFormat="1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0" xfId="0" applyNumberFormat="1" applyFont="1" applyFill="1" applyBorder="1" applyAlignment="1">
      <alignment/>
    </xf>
    <xf numFmtId="9" fontId="7" fillId="33" borderId="10" xfId="59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Alignment="1">
      <alignment/>
    </xf>
    <xf numFmtId="9" fontId="7" fillId="0" borderId="10" xfId="59" applyFont="1" applyFill="1" applyBorder="1" applyAlignment="1">
      <alignment/>
    </xf>
    <xf numFmtId="165" fontId="7" fillId="33" borderId="10" xfId="59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4" fontId="5" fillId="0" borderId="10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169" fontId="5" fillId="33" borderId="10" xfId="0" applyNumberFormat="1" applyFont="1" applyFill="1" applyBorder="1" applyAlignment="1">
      <alignment/>
    </xf>
    <xf numFmtId="44" fontId="5" fillId="33" borderId="10" xfId="44" applyFont="1" applyFill="1" applyBorder="1" applyAlignment="1">
      <alignment/>
    </xf>
    <xf numFmtId="169" fontId="5" fillId="0" borderId="10" xfId="42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44" fontId="4" fillId="0" borderId="10" xfId="44" applyFont="1" applyBorder="1" applyAlignment="1">
      <alignment/>
    </xf>
    <xf numFmtId="0" fontId="11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44" fontId="5" fillId="0" borderId="0" xfId="44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10" fontId="5" fillId="0" borderId="0" xfId="59" applyNumberFormat="1" applyFont="1" applyAlignment="1">
      <alignment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9"/>
  <sheetViews>
    <sheetView tabSelected="1" zoomScalePageLayoutView="0" workbookViewId="0" topLeftCell="A109">
      <selection activeCell="D113" sqref="D113"/>
    </sheetView>
  </sheetViews>
  <sheetFormatPr defaultColWidth="9.140625" defaultRowHeight="12.75"/>
  <cols>
    <col min="2" max="2" width="30.140625" style="0" customWidth="1"/>
    <col min="3" max="3" width="17.00390625" style="0" customWidth="1"/>
    <col min="4" max="4" width="16.7109375" style="0" customWidth="1"/>
    <col min="5" max="5" width="17.421875" style="0" customWidth="1"/>
    <col min="6" max="6" width="16.00390625" style="0" customWidth="1"/>
    <col min="7" max="7" width="16.421875" style="0" customWidth="1"/>
    <col min="8" max="8" width="16.57421875" style="0" customWidth="1"/>
    <col min="9" max="9" width="15.140625" style="0" customWidth="1"/>
    <col min="10" max="10" width="16.00390625" style="0" bestFit="1" customWidth="1"/>
  </cols>
  <sheetData>
    <row r="1" spans="2:8" ht="18.75">
      <c r="B1" s="2"/>
      <c r="C1" s="2"/>
      <c r="D1" s="47" t="s">
        <v>123</v>
      </c>
      <c r="E1" s="2"/>
      <c r="F1" s="2"/>
      <c r="G1" s="2"/>
      <c r="H1" s="1"/>
    </row>
    <row r="2" spans="2:8" ht="20.25">
      <c r="B2" s="48" t="s">
        <v>115</v>
      </c>
      <c r="C2" s="48"/>
      <c r="D2" s="48"/>
      <c r="E2" s="48"/>
      <c r="F2" s="48"/>
      <c r="G2" s="48"/>
      <c r="H2" s="3"/>
    </row>
    <row r="3" spans="2:9" ht="12.75">
      <c r="B3" s="49" t="s">
        <v>122</v>
      </c>
      <c r="C3" s="50"/>
      <c r="D3" s="50"/>
      <c r="E3" s="50"/>
      <c r="F3" s="50"/>
      <c r="G3" s="51"/>
      <c r="H3" s="24"/>
      <c r="I3" s="10" t="s">
        <v>84</v>
      </c>
    </row>
    <row r="4" spans="2:9" ht="15.75" customHeight="1">
      <c r="B4" s="25" t="s">
        <v>45</v>
      </c>
      <c r="C4" s="25" t="s">
        <v>105</v>
      </c>
      <c r="D4" s="25" t="s">
        <v>116</v>
      </c>
      <c r="E4" s="25" t="s">
        <v>117</v>
      </c>
      <c r="F4" s="25" t="s">
        <v>118</v>
      </c>
      <c r="G4" s="25" t="s">
        <v>106</v>
      </c>
      <c r="H4" s="25" t="s">
        <v>119</v>
      </c>
      <c r="I4" s="9" t="s">
        <v>85</v>
      </c>
    </row>
    <row r="5" spans="2:9" ht="12.75">
      <c r="B5" s="25"/>
      <c r="C5" s="25"/>
      <c r="D5" s="25"/>
      <c r="E5" s="26"/>
      <c r="F5" s="26"/>
      <c r="G5" s="26"/>
      <c r="H5" s="4"/>
      <c r="I5" s="10"/>
    </row>
    <row r="6" spans="2:9" ht="23.25">
      <c r="B6" s="17" t="s">
        <v>0</v>
      </c>
      <c r="C6" s="13">
        <v>1149475</v>
      </c>
      <c r="D6" s="13">
        <v>929392</v>
      </c>
      <c r="E6" s="14">
        <v>46.07</v>
      </c>
      <c r="F6" s="14">
        <v>54.2</v>
      </c>
      <c r="G6" s="15">
        <f>C6*E6</f>
        <v>52956313.25</v>
      </c>
      <c r="H6" s="15">
        <f>D6*F6</f>
        <v>50373046.400000006</v>
      </c>
      <c r="I6" s="16">
        <f>(H6-G6)/G6</f>
        <v>-0.04878109315889723</v>
      </c>
    </row>
    <row r="7" spans="2:9" ht="10.5" customHeight="1">
      <c r="B7" s="26"/>
      <c r="C7" s="27"/>
      <c r="D7" s="27"/>
      <c r="E7" s="5"/>
      <c r="F7" s="5"/>
      <c r="G7" s="7"/>
      <c r="H7" s="28"/>
      <c r="I7" s="11"/>
    </row>
    <row r="8" spans="2:9" ht="12.75">
      <c r="B8" s="8" t="s">
        <v>1</v>
      </c>
      <c r="C8" s="26"/>
      <c r="D8" s="26"/>
      <c r="E8" s="5"/>
      <c r="F8" s="5"/>
      <c r="G8" s="7"/>
      <c r="H8" s="28"/>
      <c r="I8" s="11"/>
    </row>
    <row r="9" spans="2:9" ht="13.5" customHeight="1">
      <c r="B9" s="26" t="s">
        <v>33</v>
      </c>
      <c r="C9" s="27">
        <v>3195298</v>
      </c>
      <c r="D9" s="27"/>
      <c r="E9" s="5"/>
      <c r="F9" s="5"/>
      <c r="G9" s="7"/>
      <c r="H9" s="28"/>
      <c r="I9" s="16"/>
    </row>
    <row r="10" spans="2:9" ht="13.5" customHeight="1">
      <c r="B10" s="26" t="s">
        <v>34</v>
      </c>
      <c r="C10" s="27">
        <v>387516</v>
      </c>
      <c r="D10" s="27"/>
      <c r="E10" s="5"/>
      <c r="F10" s="5"/>
      <c r="G10" s="7"/>
      <c r="H10" s="28"/>
      <c r="I10" s="16"/>
    </row>
    <row r="11" spans="2:9" ht="13.5" customHeight="1">
      <c r="B11" s="26" t="s">
        <v>107</v>
      </c>
      <c r="C11" s="27">
        <v>127813</v>
      </c>
      <c r="D11" s="27"/>
      <c r="E11" s="5"/>
      <c r="F11" s="5"/>
      <c r="G11" s="7"/>
      <c r="H11" s="28"/>
      <c r="I11" s="16"/>
    </row>
    <row r="12" spans="2:9" ht="13.5" customHeight="1">
      <c r="B12" s="26" t="s">
        <v>33</v>
      </c>
      <c r="C12" s="27">
        <v>7668</v>
      </c>
      <c r="D12" s="27"/>
      <c r="E12" s="5"/>
      <c r="F12" s="5"/>
      <c r="G12" s="7"/>
      <c r="H12" s="28"/>
      <c r="I12" s="16"/>
    </row>
    <row r="13" spans="2:9" ht="13.5" customHeight="1">
      <c r="B13" s="26" t="s">
        <v>108</v>
      </c>
      <c r="C13" s="27">
        <v>44615</v>
      </c>
      <c r="D13" s="27"/>
      <c r="E13" s="5"/>
      <c r="F13" s="5"/>
      <c r="G13" s="7"/>
      <c r="H13" s="28"/>
      <c r="I13" s="16"/>
    </row>
    <row r="14" spans="2:9" ht="15" customHeight="1">
      <c r="B14" s="26" t="s">
        <v>35</v>
      </c>
      <c r="C14" s="27">
        <v>387712</v>
      </c>
      <c r="D14" s="27"/>
      <c r="E14" s="5"/>
      <c r="F14" s="5"/>
      <c r="G14" s="7"/>
      <c r="H14" s="28"/>
      <c r="I14" s="16"/>
    </row>
    <row r="15" spans="2:9" ht="14.25" customHeight="1">
      <c r="B15" s="26" t="s">
        <v>90</v>
      </c>
      <c r="C15" s="27">
        <v>330352</v>
      </c>
      <c r="D15" s="27"/>
      <c r="E15" s="5"/>
      <c r="F15" s="5"/>
      <c r="G15" s="7"/>
      <c r="H15" s="28"/>
      <c r="I15" s="16"/>
    </row>
    <row r="16" spans="2:9" ht="14.25" customHeight="1">
      <c r="B16" s="26" t="s">
        <v>91</v>
      </c>
      <c r="C16" s="27">
        <v>136685</v>
      </c>
      <c r="D16" s="27"/>
      <c r="E16" s="5"/>
      <c r="F16" s="5"/>
      <c r="G16" s="7"/>
      <c r="H16" s="28"/>
      <c r="I16" s="16"/>
    </row>
    <row r="17" spans="2:9" ht="14.25" customHeight="1">
      <c r="B17" s="26" t="s">
        <v>109</v>
      </c>
      <c r="C17" s="29">
        <v>96736</v>
      </c>
      <c r="D17" s="29"/>
      <c r="E17" s="5"/>
      <c r="F17" s="5"/>
      <c r="G17" s="7"/>
      <c r="H17" s="28"/>
      <c r="I17" s="16"/>
    </row>
    <row r="18" spans="2:9" ht="15" customHeight="1">
      <c r="B18" s="26" t="s">
        <v>110</v>
      </c>
      <c r="C18" s="27">
        <v>53203</v>
      </c>
      <c r="D18" s="27"/>
      <c r="E18" s="5"/>
      <c r="F18" s="5"/>
      <c r="G18" s="7"/>
      <c r="H18" s="28"/>
      <c r="I18" s="16"/>
    </row>
    <row r="19" spans="2:9" ht="16.5" customHeight="1">
      <c r="B19" s="17" t="s">
        <v>82</v>
      </c>
      <c r="C19" s="13">
        <f>(C9*40)+(C10*28)+(C11*36)+(C12*40)+(C13*37)+(C14*33)+(C15*26)+(C16*31)+(C17*28)+(C18*28)</f>
        <v>175040286</v>
      </c>
      <c r="D19" s="13">
        <v>161480640</v>
      </c>
      <c r="E19" s="14"/>
      <c r="F19" s="14"/>
      <c r="G19" s="15">
        <v>52991271</v>
      </c>
      <c r="H19" s="15">
        <v>51080810</v>
      </c>
      <c r="I19" s="16">
        <f>(H19-G19)/G19</f>
        <v>-0.03605237171986307</v>
      </c>
    </row>
    <row r="20" spans="2:9" ht="15" customHeight="1">
      <c r="B20" s="26" t="s">
        <v>98</v>
      </c>
      <c r="C20" s="27">
        <v>73988</v>
      </c>
      <c r="D20" s="27">
        <v>7226</v>
      </c>
      <c r="E20" s="5">
        <v>3</v>
      </c>
      <c r="F20" s="5">
        <v>3</v>
      </c>
      <c r="G20" s="27">
        <f>C20*E20</f>
        <v>221964</v>
      </c>
      <c r="H20" s="27">
        <f>D20*F20</f>
        <v>21678</v>
      </c>
      <c r="I20" s="16"/>
    </row>
    <row r="21" spans="2:9" ht="13.5" customHeight="1">
      <c r="B21" s="26" t="s">
        <v>111</v>
      </c>
      <c r="C21" s="27">
        <f>(C19*0.05)/40</f>
        <v>218800.3575</v>
      </c>
      <c r="D21" s="27">
        <v>504627</v>
      </c>
      <c r="E21" s="5">
        <v>3</v>
      </c>
      <c r="F21" s="5">
        <v>3</v>
      </c>
      <c r="G21" s="27">
        <f>C21*E21</f>
        <v>656401.0725</v>
      </c>
      <c r="H21" s="27">
        <f>D21*F21</f>
        <v>1513881</v>
      </c>
      <c r="I21" s="16"/>
    </row>
    <row r="22" spans="2:9" ht="19.5" customHeight="1">
      <c r="B22" s="17" t="s">
        <v>112</v>
      </c>
      <c r="C22" s="30"/>
      <c r="D22" s="30"/>
      <c r="E22" s="30"/>
      <c r="F22" s="30"/>
      <c r="G22" s="14">
        <f>SUM(G19:G21)</f>
        <v>53869636.0725</v>
      </c>
      <c r="H22" s="14">
        <f>SUM(H19:H21)</f>
        <v>52616369</v>
      </c>
      <c r="I22" s="23">
        <f>(H22-G22)/G22</f>
        <v>-0.023264814167545125</v>
      </c>
    </row>
    <row r="23" spans="2:9" ht="16.5" customHeight="1">
      <c r="B23" s="8" t="s">
        <v>2</v>
      </c>
      <c r="C23" s="26"/>
      <c r="D23" s="27"/>
      <c r="E23" s="26"/>
      <c r="F23" s="26"/>
      <c r="G23" s="7"/>
      <c r="H23" s="4"/>
      <c r="I23" s="16"/>
    </row>
    <row r="24" spans="2:9" ht="15" customHeight="1">
      <c r="B24" s="26" t="s">
        <v>113</v>
      </c>
      <c r="C24" s="27">
        <v>1478788</v>
      </c>
      <c r="D24" s="27">
        <v>1527802</v>
      </c>
      <c r="E24" s="5">
        <v>3.84</v>
      </c>
      <c r="F24" s="5">
        <v>9.82</v>
      </c>
      <c r="G24" s="7">
        <f>E24*C24</f>
        <v>5678545.92</v>
      </c>
      <c r="H24" s="28">
        <f>D24*F24</f>
        <v>15003015.64</v>
      </c>
      <c r="I24" s="16">
        <f aca="true" t="shared" si="0" ref="I24:I32">(H24-G24)/G24</f>
        <v>1.6420523583614872</v>
      </c>
    </row>
    <row r="25" spans="2:9" ht="15" customHeight="1">
      <c r="B25" s="26" t="s">
        <v>114</v>
      </c>
      <c r="C25" s="27">
        <v>4946717</v>
      </c>
      <c r="D25" s="27">
        <v>6264847</v>
      </c>
      <c r="E25" s="5">
        <v>5.03</v>
      </c>
      <c r="F25" s="5">
        <v>5.85</v>
      </c>
      <c r="G25" s="7">
        <f aca="true" t="shared" si="1" ref="G25:G31">E25*C25</f>
        <v>24881986.51</v>
      </c>
      <c r="H25" s="28">
        <f aca="true" t="shared" si="2" ref="H25:H31">D25*F25</f>
        <v>36649354.949999996</v>
      </c>
      <c r="I25" s="16">
        <f t="shared" si="0"/>
        <v>0.4729272092190357</v>
      </c>
    </row>
    <row r="26" spans="2:9" ht="16.5" customHeight="1">
      <c r="B26" s="26" t="s">
        <v>53</v>
      </c>
      <c r="C26" s="27">
        <v>158400</v>
      </c>
      <c r="D26" s="27">
        <v>236591</v>
      </c>
      <c r="E26" s="5">
        <v>0.06</v>
      </c>
      <c r="F26" s="5">
        <f>H26/D26</f>
        <v>0.07190628553072602</v>
      </c>
      <c r="G26" s="7">
        <f t="shared" si="1"/>
        <v>9504</v>
      </c>
      <c r="H26" s="28">
        <v>17012.38</v>
      </c>
      <c r="I26" s="16">
        <f t="shared" si="0"/>
        <v>0.7900231481481482</v>
      </c>
    </row>
    <row r="27" spans="2:9" ht="15.75" customHeight="1">
      <c r="B27" s="26" t="s">
        <v>54</v>
      </c>
      <c r="C27" s="27">
        <v>15082519</v>
      </c>
      <c r="D27" s="27">
        <v>17782032</v>
      </c>
      <c r="E27" s="5">
        <v>0.15</v>
      </c>
      <c r="F27" s="5">
        <f>H27/D27</f>
        <v>0.18267631055888325</v>
      </c>
      <c r="G27" s="7">
        <f t="shared" si="1"/>
        <v>2262377.85</v>
      </c>
      <c r="H27" s="28">
        <v>3248356</v>
      </c>
      <c r="I27" s="16">
        <f t="shared" si="0"/>
        <v>0.43581497670691915</v>
      </c>
    </row>
    <row r="28" spans="2:9" ht="14.25" customHeight="1">
      <c r="B28" s="26" t="s">
        <v>55</v>
      </c>
      <c r="C28" s="27">
        <v>227294</v>
      </c>
      <c r="D28" s="27">
        <v>284942</v>
      </c>
      <c r="E28" s="5">
        <v>0.25</v>
      </c>
      <c r="F28" s="5">
        <f>H28/D28</f>
        <v>0.06363877561047511</v>
      </c>
      <c r="G28" s="7">
        <f t="shared" si="1"/>
        <v>56823.5</v>
      </c>
      <c r="H28" s="28">
        <v>18133.36</v>
      </c>
      <c r="I28" s="16">
        <f t="shared" si="0"/>
        <v>-0.680882733376156</v>
      </c>
    </row>
    <row r="29" spans="2:9" ht="14.25" customHeight="1">
      <c r="B29" s="26" t="s">
        <v>56</v>
      </c>
      <c r="C29" s="27">
        <v>120000</v>
      </c>
      <c r="D29" s="27">
        <v>120000</v>
      </c>
      <c r="E29" s="5">
        <v>0.5</v>
      </c>
      <c r="F29" s="5">
        <v>0.5</v>
      </c>
      <c r="G29" s="7">
        <f t="shared" si="1"/>
        <v>60000</v>
      </c>
      <c r="H29" s="28">
        <f t="shared" si="2"/>
        <v>60000</v>
      </c>
      <c r="I29" s="16">
        <f t="shared" si="0"/>
        <v>0</v>
      </c>
    </row>
    <row r="30" spans="2:9" ht="16.5" customHeight="1">
      <c r="B30" s="26" t="s">
        <v>57</v>
      </c>
      <c r="C30" s="27">
        <v>63089</v>
      </c>
      <c r="D30" s="27">
        <v>15278.02</v>
      </c>
      <c r="E30" s="5">
        <v>6</v>
      </c>
      <c r="F30" s="5">
        <v>6</v>
      </c>
      <c r="G30" s="7">
        <f t="shared" si="1"/>
        <v>378534</v>
      </c>
      <c r="H30" s="28">
        <f t="shared" si="2"/>
        <v>91668.12</v>
      </c>
      <c r="I30" s="16">
        <f t="shared" si="0"/>
        <v>-0.7578338537621455</v>
      </c>
    </row>
    <row r="31" spans="2:9" ht="15" customHeight="1">
      <c r="B31" s="26" t="s">
        <v>58</v>
      </c>
      <c r="C31" s="27">
        <v>279873</v>
      </c>
      <c r="D31" s="27">
        <v>313242.35</v>
      </c>
      <c r="E31" s="5">
        <v>8</v>
      </c>
      <c r="F31" s="5">
        <v>8</v>
      </c>
      <c r="G31" s="7">
        <f t="shared" si="1"/>
        <v>2238984</v>
      </c>
      <c r="H31" s="28">
        <f t="shared" si="2"/>
        <v>2505938.8</v>
      </c>
      <c r="I31" s="16">
        <f t="shared" si="0"/>
        <v>0.11923032947086706</v>
      </c>
    </row>
    <row r="32" spans="2:9" ht="18" customHeight="1">
      <c r="B32" s="17" t="s">
        <v>46</v>
      </c>
      <c r="C32" s="31"/>
      <c r="D32" s="31"/>
      <c r="E32" s="18"/>
      <c r="F32" s="18"/>
      <c r="G32" s="15">
        <f>SUM(G24:G31)</f>
        <v>35566755.78</v>
      </c>
      <c r="H32" s="15">
        <f>SUM(H24:H31)</f>
        <v>57593479.24999999</v>
      </c>
      <c r="I32" s="16">
        <f t="shared" si="0"/>
        <v>0.6193065121330554</v>
      </c>
    </row>
    <row r="33" spans="2:9" ht="15.75" customHeight="1">
      <c r="B33" s="26"/>
      <c r="C33" s="26"/>
      <c r="D33" s="26"/>
      <c r="E33" s="26"/>
      <c r="F33" s="26"/>
      <c r="G33" s="7"/>
      <c r="H33" s="4"/>
      <c r="I33" s="16"/>
    </row>
    <row r="34" spans="2:9" ht="16.5" customHeight="1">
      <c r="B34" s="17" t="s">
        <v>120</v>
      </c>
      <c r="C34" s="32"/>
      <c r="D34" s="18"/>
      <c r="E34" s="33"/>
      <c r="F34" s="33"/>
      <c r="G34" s="14">
        <f>SUM(G35:G41)</f>
        <v>112740525.45</v>
      </c>
      <c r="H34" s="14">
        <f>SUM(H35:H41)</f>
        <v>87225348.08</v>
      </c>
      <c r="I34" s="16">
        <f>(H34-G34)/G34</f>
        <v>-0.22631770845627192</v>
      </c>
    </row>
    <row r="35" spans="2:9" s="19" customFormat="1" ht="15.75" customHeight="1">
      <c r="B35" s="8" t="s">
        <v>95</v>
      </c>
      <c r="C35" s="34">
        <v>537947</v>
      </c>
      <c r="D35" s="34">
        <v>509954.85</v>
      </c>
      <c r="E35" s="5">
        <v>28.15</v>
      </c>
      <c r="F35" s="5">
        <f>H35/D35</f>
        <v>28.4324210270772</v>
      </c>
      <c r="G35" s="5">
        <v>15142367</v>
      </c>
      <c r="H35" s="5">
        <v>14499251</v>
      </c>
      <c r="I35" s="16">
        <f>(H35-G35)/G35</f>
        <v>-0.04247129923611018</v>
      </c>
    </row>
    <row r="36" spans="2:9" s="19" customFormat="1" ht="17.25" customHeight="1">
      <c r="B36" s="8" t="s">
        <v>87</v>
      </c>
      <c r="C36" s="34">
        <v>596093</v>
      </c>
      <c r="D36" s="34">
        <v>524145.86</v>
      </c>
      <c r="E36" s="5">
        <v>9.75</v>
      </c>
      <c r="F36" s="5">
        <f>H36/D36</f>
        <v>13.652421102782345</v>
      </c>
      <c r="G36" s="5">
        <v>5810205</v>
      </c>
      <c r="H36" s="5">
        <v>7155860</v>
      </c>
      <c r="I36" s="16">
        <f>(H36-G36)/G36</f>
        <v>0.23160198306255975</v>
      </c>
    </row>
    <row r="37" spans="2:9" s="19" customFormat="1" ht="15.75" customHeight="1">
      <c r="B37" s="8" t="s">
        <v>96</v>
      </c>
      <c r="C37" s="34">
        <v>16998908</v>
      </c>
      <c r="D37" s="34">
        <v>18444993.14</v>
      </c>
      <c r="E37" s="5">
        <v>5.01</v>
      </c>
      <c r="F37" s="5">
        <f>H37/D37</f>
        <v>3.281906831872099</v>
      </c>
      <c r="G37" s="5">
        <v>85153247</v>
      </c>
      <c r="H37" s="5">
        <v>60534749</v>
      </c>
      <c r="I37" s="16">
        <f>(H37-G37)/G37</f>
        <v>-0.2891081534448123</v>
      </c>
    </row>
    <row r="38" spans="2:9" s="19" customFormat="1" ht="15.75" customHeight="1">
      <c r="B38" s="8" t="s">
        <v>88</v>
      </c>
      <c r="C38" s="34">
        <v>2220</v>
      </c>
      <c r="D38" s="34"/>
      <c r="E38" s="5"/>
      <c r="F38" s="5"/>
      <c r="G38" s="5">
        <v>3350</v>
      </c>
      <c r="H38" s="5"/>
      <c r="I38" s="16"/>
    </row>
    <row r="39" spans="2:9" s="19" customFormat="1" ht="16.5" customHeight="1">
      <c r="B39" s="8" t="s">
        <v>89</v>
      </c>
      <c r="C39" s="34">
        <v>258825</v>
      </c>
      <c r="D39" s="34"/>
      <c r="E39" s="5"/>
      <c r="F39" s="5"/>
      <c r="G39" s="5">
        <v>1224911</v>
      </c>
      <c r="H39" s="5"/>
      <c r="I39" s="16"/>
    </row>
    <row r="40" spans="2:10" s="19" customFormat="1" ht="16.5" customHeight="1">
      <c r="B40" s="8" t="s">
        <v>47</v>
      </c>
      <c r="C40" s="34">
        <v>2760</v>
      </c>
      <c r="D40" s="34">
        <v>445410.77</v>
      </c>
      <c r="E40" s="5">
        <f>G40/C40</f>
        <v>13.71340579710145</v>
      </c>
      <c r="F40" s="5">
        <f>H40/D40</f>
        <v>3.7732967256269982</v>
      </c>
      <c r="G40" s="5">
        <v>37849</v>
      </c>
      <c r="H40" s="5">
        <v>1680667</v>
      </c>
      <c r="I40" s="16">
        <f>(H40-G40)/G40</f>
        <v>43.404528521229096</v>
      </c>
      <c r="J40" s="20"/>
    </row>
    <row r="41" spans="2:9" s="19" customFormat="1" ht="14.25" customHeight="1">
      <c r="B41" s="8" t="s">
        <v>97</v>
      </c>
      <c r="C41" s="35">
        <v>919837.7</v>
      </c>
      <c r="D41" s="35">
        <v>796980.2</v>
      </c>
      <c r="E41" s="5"/>
      <c r="F41" s="5"/>
      <c r="G41" s="5">
        <v>5368596.45</v>
      </c>
      <c r="H41" s="5">
        <v>3354821.08</v>
      </c>
      <c r="I41" s="16">
        <f>(H41-G41)/G41</f>
        <v>-0.37510276452237346</v>
      </c>
    </row>
    <row r="42" spans="2:10" ht="14.25" customHeight="1">
      <c r="B42" s="8"/>
      <c r="C42" s="35"/>
      <c r="D42" s="35"/>
      <c r="E42" s="5"/>
      <c r="F42" s="5"/>
      <c r="G42" s="6"/>
      <c r="H42" s="36"/>
      <c r="I42" s="16"/>
      <c r="J42" s="21"/>
    </row>
    <row r="43" spans="2:9" ht="15" customHeight="1">
      <c r="B43" s="8" t="s">
        <v>47</v>
      </c>
      <c r="C43" s="26"/>
      <c r="D43" s="35"/>
      <c r="E43" s="5"/>
      <c r="F43" s="5"/>
      <c r="G43" s="7"/>
      <c r="H43" s="4"/>
      <c r="I43" s="16"/>
    </row>
    <row r="44" spans="2:9" ht="13.5" customHeight="1">
      <c r="B44" s="26" t="s">
        <v>92</v>
      </c>
      <c r="C44" s="27">
        <v>60989421</v>
      </c>
      <c r="D44" s="27">
        <v>58240463</v>
      </c>
      <c r="E44" s="5">
        <v>0.41</v>
      </c>
      <c r="F44" s="5">
        <v>0.43</v>
      </c>
      <c r="G44" s="7">
        <f>E44*C44</f>
        <v>25005662.61</v>
      </c>
      <c r="H44" s="28">
        <f>D44*F44</f>
        <v>25043399.09</v>
      </c>
      <c r="I44" s="16">
        <f aca="true" t="shared" si="3" ref="I44:I102">(H44-G44)/G44</f>
        <v>0.0015091173782737224</v>
      </c>
    </row>
    <row r="45" spans="2:9" ht="13.5" customHeight="1">
      <c r="B45" s="26" t="s">
        <v>3</v>
      </c>
      <c r="C45" s="27">
        <v>5951000</v>
      </c>
      <c r="D45" s="27">
        <v>5049000</v>
      </c>
      <c r="E45" s="5">
        <v>0.45</v>
      </c>
      <c r="F45" s="5">
        <v>0.45</v>
      </c>
      <c r="G45" s="7">
        <f aca="true" t="shared" si="4" ref="G45:G98">E45*C45</f>
        <v>2677950</v>
      </c>
      <c r="H45" s="28">
        <f aca="true" t="shared" si="5" ref="H45:H101">D45*F45</f>
        <v>2272050</v>
      </c>
      <c r="I45" s="16">
        <f t="shared" si="3"/>
        <v>-0.15157116451016636</v>
      </c>
    </row>
    <row r="46" spans="2:9" ht="13.5" customHeight="1">
      <c r="B46" s="26" t="s">
        <v>93</v>
      </c>
      <c r="C46" s="27">
        <v>76152</v>
      </c>
      <c r="D46" s="27">
        <v>269969</v>
      </c>
      <c r="E46" s="5">
        <v>0.8</v>
      </c>
      <c r="F46" s="5">
        <v>0.8</v>
      </c>
      <c r="G46" s="7">
        <f t="shared" si="4"/>
        <v>60921.600000000006</v>
      </c>
      <c r="H46" s="28">
        <f t="shared" si="5"/>
        <v>215975.2</v>
      </c>
      <c r="I46" s="16">
        <f t="shared" si="3"/>
        <v>2.5451334173757747</v>
      </c>
    </row>
    <row r="47" spans="2:9" ht="13.5" customHeight="1">
      <c r="B47" s="26" t="s">
        <v>94</v>
      </c>
      <c r="C47" s="27">
        <v>331528</v>
      </c>
      <c r="D47" s="27">
        <v>336552</v>
      </c>
      <c r="E47" s="5">
        <v>1.27</v>
      </c>
      <c r="F47" s="5">
        <v>1.22</v>
      </c>
      <c r="G47" s="7">
        <f t="shared" si="4"/>
        <v>421040.56</v>
      </c>
      <c r="H47" s="28">
        <f t="shared" si="5"/>
        <v>410593.44</v>
      </c>
      <c r="I47" s="16">
        <f t="shared" si="3"/>
        <v>-0.024812621377854893</v>
      </c>
    </row>
    <row r="48" spans="2:9" ht="13.5" customHeight="1">
      <c r="B48" s="26" t="s">
        <v>43</v>
      </c>
      <c r="C48" s="27">
        <v>87369</v>
      </c>
      <c r="D48" s="27">
        <v>47827</v>
      </c>
      <c r="E48" s="5">
        <v>2</v>
      </c>
      <c r="F48" s="5">
        <v>2</v>
      </c>
      <c r="G48" s="7">
        <f t="shared" si="4"/>
        <v>174738</v>
      </c>
      <c r="H48" s="28">
        <f t="shared" si="5"/>
        <v>95654</v>
      </c>
      <c r="I48" s="16">
        <f t="shared" si="3"/>
        <v>-0.45258615756160653</v>
      </c>
    </row>
    <row r="49" spans="2:9" ht="13.5" customHeight="1">
      <c r="B49" s="26" t="s">
        <v>4</v>
      </c>
      <c r="C49" s="27">
        <v>6629920</v>
      </c>
      <c r="D49" s="27">
        <v>7621550</v>
      </c>
      <c r="E49" s="5">
        <v>0.79</v>
      </c>
      <c r="F49" s="5">
        <v>0.83</v>
      </c>
      <c r="G49" s="7">
        <f t="shared" si="4"/>
        <v>5237636.8</v>
      </c>
      <c r="H49" s="28">
        <f t="shared" si="5"/>
        <v>6325886.5</v>
      </c>
      <c r="I49" s="16">
        <f t="shared" si="3"/>
        <v>0.20777494537230995</v>
      </c>
    </row>
    <row r="50" spans="2:9" ht="13.5" customHeight="1">
      <c r="B50" s="26" t="s">
        <v>44</v>
      </c>
      <c r="C50" s="27">
        <v>2179656</v>
      </c>
      <c r="D50" s="27">
        <v>2955850</v>
      </c>
      <c r="E50" s="5">
        <v>0.79</v>
      </c>
      <c r="F50" s="5">
        <v>0.86</v>
      </c>
      <c r="G50" s="7">
        <f t="shared" si="4"/>
        <v>1721928.24</v>
      </c>
      <c r="H50" s="28">
        <f t="shared" si="5"/>
        <v>2542031</v>
      </c>
      <c r="I50" s="16">
        <f t="shared" si="3"/>
        <v>0.47626999833628375</v>
      </c>
    </row>
    <row r="51" spans="2:9" ht="13.5" customHeight="1">
      <c r="B51" s="26" t="s">
        <v>59</v>
      </c>
      <c r="C51" s="27">
        <v>149000</v>
      </c>
      <c r="D51" s="27">
        <v>1144700</v>
      </c>
      <c r="E51" s="5">
        <v>0.8</v>
      </c>
      <c r="F51" s="5">
        <v>0.8</v>
      </c>
      <c r="G51" s="7">
        <f t="shared" si="4"/>
        <v>119200</v>
      </c>
      <c r="H51" s="28">
        <f t="shared" si="5"/>
        <v>915760</v>
      </c>
      <c r="I51" s="16">
        <f t="shared" si="3"/>
        <v>6.68255033557047</v>
      </c>
    </row>
    <row r="52" spans="2:9" ht="13.5" customHeight="1">
      <c r="B52" s="26" t="s">
        <v>5</v>
      </c>
      <c r="C52" s="27">
        <v>67306275</v>
      </c>
      <c r="D52" s="27">
        <v>76376425</v>
      </c>
      <c r="E52" s="5">
        <v>0.2</v>
      </c>
      <c r="F52" s="5">
        <v>0.2</v>
      </c>
      <c r="G52" s="7">
        <f t="shared" si="4"/>
        <v>13461255</v>
      </c>
      <c r="H52" s="28">
        <f t="shared" si="5"/>
        <v>15275285</v>
      </c>
      <c r="I52" s="16">
        <f t="shared" si="3"/>
        <v>0.13475935193263927</v>
      </c>
    </row>
    <row r="53" spans="2:9" ht="15.75" customHeight="1">
      <c r="B53" s="26" t="s">
        <v>36</v>
      </c>
      <c r="C53" s="27">
        <v>23537939</v>
      </c>
      <c r="D53" s="27">
        <v>39152894</v>
      </c>
      <c r="E53" s="5">
        <v>0.22</v>
      </c>
      <c r="F53" s="5">
        <v>0.22</v>
      </c>
      <c r="G53" s="7">
        <f t="shared" si="4"/>
        <v>5178346.58</v>
      </c>
      <c r="H53" s="28">
        <f t="shared" si="5"/>
        <v>8613636.68</v>
      </c>
      <c r="I53" s="16">
        <f t="shared" si="3"/>
        <v>0.6633951681156111</v>
      </c>
    </row>
    <row r="54" spans="2:9" ht="15.75" customHeight="1">
      <c r="B54" s="26" t="s">
        <v>6</v>
      </c>
      <c r="C54" s="27">
        <v>17954000</v>
      </c>
      <c r="D54" s="27">
        <v>14901100</v>
      </c>
      <c r="E54" s="5">
        <v>0.14</v>
      </c>
      <c r="F54" s="5">
        <v>0.14</v>
      </c>
      <c r="G54" s="7">
        <f t="shared" si="4"/>
        <v>2513560.0000000005</v>
      </c>
      <c r="H54" s="28">
        <f t="shared" si="5"/>
        <v>2086154.0000000002</v>
      </c>
      <c r="I54" s="16">
        <f t="shared" si="3"/>
        <v>-0.17004010248412615</v>
      </c>
    </row>
    <row r="55" spans="2:9" ht="15.75" customHeight="1">
      <c r="B55" s="26" t="s">
        <v>37</v>
      </c>
      <c r="C55" s="27">
        <v>700000</v>
      </c>
      <c r="D55" s="27">
        <v>750000</v>
      </c>
      <c r="E55" s="5">
        <v>0.34</v>
      </c>
      <c r="F55" s="5">
        <v>0.34</v>
      </c>
      <c r="G55" s="7">
        <f t="shared" si="4"/>
        <v>238000.00000000003</v>
      </c>
      <c r="H55" s="28">
        <f t="shared" si="5"/>
        <v>255000.00000000003</v>
      </c>
      <c r="I55" s="16">
        <f t="shared" si="3"/>
        <v>0.07142857142857142</v>
      </c>
    </row>
    <row r="56" spans="2:9" ht="15.75" customHeight="1">
      <c r="B56" s="26" t="s">
        <v>7</v>
      </c>
      <c r="C56" s="27">
        <v>3786800</v>
      </c>
      <c r="D56" s="27">
        <v>2007300</v>
      </c>
      <c r="E56" s="5">
        <v>0.59</v>
      </c>
      <c r="F56" s="5">
        <v>0.69</v>
      </c>
      <c r="G56" s="7">
        <f t="shared" si="4"/>
        <v>2234212</v>
      </c>
      <c r="H56" s="28">
        <f t="shared" si="5"/>
        <v>1385037</v>
      </c>
      <c r="I56" s="16">
        <f t="shared" si="3"/>
        <v>-0.3800780767447315</v>
      </c>
    </row>
    <row r="57" spans="2:9" ht="15.75" customHeight="1">
      <c r="B57" s="26" t="s">
        <v>8</v>
      </c>
      <c r="C57" s="27">
        <v>221707</v>
      </c>
      <c r="D57" s="27">
        <v>332707</v>
      </c>
      <c r="E57" s="5">
        <v>0.5</v>
      </c>
      <c r="F57" s="5">
        <v>0.5</v>
      </c>
      <c r="G57" s="7">
        <f t="shared" si="4"/>
        <v>110853.5</v>
      </c>
      <c r="H57" s="28">
        <f t="shared" si="5"/>
        <v>166353.5</v>
      </c>
      <c r="I57" s="16">
        <f t="shared" si="3"/>
        <v>0.5006607820231206</v>
      </c>
    </row>
    <row r="58" spans="2:9" ht="15.75" customHeight="1">
      <c r="B58" s="26" t="s">
        <v>9</v>
      </c>
      <c r="C58" s="27">
        <v>111645</v>
      </c>
      <c r="D58" s="27">
        <v>34930</v>
      </c>
      <c r="E58" s="5">
        <v>0.65</v>
      </c>
      <c r="F58" s="5">
        <v>0.87</v>
      </c>
      <c r="G58" s="7">
        <f t="shared" si="4"/>
        <v>72569.25</v>
      </c>
      <c r="H58" s="28">
        <f t="shared" si="5"/>
        <v>30389.1</v>
      </c>
      <c r="I58" s="16">
        <f t="shared" si="3"/>
        <v>-0.5812399880114512</v>
      </c>
    </row>
    <row r="59" spans="2:9" ht="15.75" customHeight="1">
      <c r="B59" s="26" t="s">
        <v>10</v>
      </c>
      <c r="C59" s="27">
        <v>128300</v>
      </c>
      <c r="D59" s="27">
        <v>200760</v>
      </c>
      <c r="E59" s="5">
        <v>0.45</v>
      </c>
      <c r="F59" s="5">
        <v>0.45</v>
      </c>
      <c r="G59" s="7">
        <f t="shared" si="4"/>
        <v>57735</v>
      </c>
      <c r="H59" s="28">
        <f t="shared" si="5"/>
        <v>90342</v>
      </c>
      <c r="I59" s="16">
        <f t="shared" si="3"/>
        <v>0.5647700701480904</v>
      </c>
    </row>
    <row r="60" spans="2:9" ht="15.75" customHeight="1">
      <c r="B60" s="26" t="s">
        <v>11</v>
      </c>
      <c r="C60" s="27">
        <v>350965</v>
      </c>
      <c r="D60" s="27">
        <v>249900</v>
      </c>
      <c r="E60" s="5">
        <v>0.4</v>
      </c>
      <c r="F60" s="5">
        <v>0.4</v>
      </c>
      <c r="G60" s="7">
        <f t="shared" si="4"/>
        <v>140386</v>
      </c>
      <c r="H60" s="28">
        <f t="shared" si="5"/>
        <v>99960</v>
      </c>
      <c r="I60" s="16">
        <f t="shared" si="3"/>
        <v>-0.2879631872124001</v>
      </c>
    </row>
    <row r="61" spans="2:9" ht="15.75" customHeight="1">
      <c r="B61" s="26" t="s">
        <v>12</v>
      </c>
      <c r="C61" s="27">
        <v>695553</v>
      </c>
      <c r="D61" s="27">
        <v>632600</v>
      </c>
      <c r="E61" s="5">
        <v>2.12</v>
      </c>
      <c r="F61" s="5">
        <v>2.62</v>
      </c>
      <c r="G61" s="7">
        <f t="shared" si="4"/>
        <v>1474572.36</v>
      </c>
      <c r="H61" s="28">
        <f t="shared" si="5"/>
        <v>1657412</v>
      </c>
      <c r="I61" s="16">
        <f t="shared" si="3"/>
        <v>0.12399502727692514</v>
      </c>
    </row>
    <row r="62" spans="2:9" ht="15.75" customHeight="1">
      <c r="B62" s="26" t="s">
        <v>13</v>
      </c>
      <c r="C62" s="27">
        <v>1301617</v>
      </c>
      <c r="D62" s="27">
        <v>1191179</v>
      </c>
      <c r="E62" s="5">
        <v>1.4</v>
      </c>
      <c r="F62" s="5">
        <v>1.43</v>
      </c>
      <c r="G62" s="7">
        <f t="shared" si="4"/>
        <v>1822263.7999999998</v>
      </c>
      <c r="H62" s="28">
        <f t="shared" si="5"/>
        <v>1703385.97</v>
      </c>
      <c r="I62" s="16">
        <f t="shared" si="3"/>
        <v>-0.06523634503412726</v>
      </c>
    </row>
    <row r="63" spans="2:9" ht="15.75" customHeight="1">
      <c r="B63" s="26" t="s">
        <v>14</v>
      </c>
      <c r="C63" s="27">
        <v>1599700</v>
      </c>
      <c r="D63" s="27">
        <v>2289900</v>
      </c>
      <c r="E63" s="5">
        <v>0.69</v>
      </c>
      <c r="F63" s="5">
        <v>0.75</v>
      </c>
      <c r="G63" s="7">
        <f t="shared" si="4"/>
        <v>1103793</v>
      </c>
      <c r="H63" s="28">
        <f t="shared" si="5"/>
        <v>1717425</v>
      </c>
      <c r="I63" s="16">
        <f t="shared" si="3"/>
        <v>0.5559303238922515</v>
      </c>
    </row>
    <row r="64" spans="2:9" ht="15.75" customHeight="1">
      <c r="B64" s="26" t="s">
        <v>15</v>
      </c>
      <c r="C64" s="27">
        <v>1304010</v>
      </c>
      <c r="D64" s="27">
        <v>2157273</v>
      </c>
      <c r="E64" s="5">
        <v>0.74</v>
      </c>
      <c r="F64" s="5">
        <v>0.77</v>
      </c>
      <c r="G64" s="7">
        <f t="shared" si="4"/>
        <v>964967.4</v>
      </c>
      <c r="H64" s="28">
        <f t="shared" si="5"/>
        <v>1661100.21</v>
      </c>
      <c r="I64" s="16">
        <f t="shared" si="3"/>
        <v>0.7214055210569807</v>
      </c>
    </row>
    <row r="65" spans="2:9" ht="15.75" customHeight="1">
      <c r="B65" s="26" t="s">
        <v>16</v>
      </c>
      <c r="C65" s="27">
        <v>569200</v>
      </c>
      <c r="D65" s="27">
        <v>484740</v>
      </c>
      <c r="E65" s="5">
        <v>0.67</v>
      </c>
      <c r="F65" s="5">
        <v>0.71</v>
      </c>
      <c r="G65" s="7">
        <f t="shared" si="4"/>
        <v>381364</v>
      </c>
      <c r="H65" s="28">
        <f t="shared" si="5"/>
        <v>344165.39999999997</v>
      </c>
      <c r="I65" s="16">
        <f t="shared" si="3"/>
        <v>-0.09754093202294929</v>
      </c>
    </row>
    <row r="66" spans="2:9" ht="15.75" customHeight="1">
      <c r="B66" s="26" t="s">
        <v>17</v>
      </c>
      <c r="C66" s="27">
        <v>2624350</v>
      </c>
      <c r="D66" s="27">
        <v>396600</v>
      </c>
      <c r="E66" s="5">
        <v>0.39</v>
      </c>
      <c r="F66" s="5">
        <v>0.45</v>
      </c>
      <c r="G66" s="7">
        <f t="shared" si="4"/>
        <v>1023496.5</v>
      </c>
      <c r="H66" s="28">
        <f t="shared" si="5"/>
        <v>178470</v>
      </c>
      <c r="I66" s="16">
        <f t="shared" si="3"/>
        <v>-0.8256271516316861</v>
      </c>
    </row>
    <row r="67" spans="2:9" ht="15.75" customHeight="1">
      <c r="B67" s="26" t="s">
        <v>60</v>
      </c>
      <c r="C67" s="27">
        <v>13000</v>
      </c>
      <c r="D67" s="27">
        <v>6300</v>
      </c>
      <c r="E67" s="5">
        <v>0.8</v>
      </c>
      <c r="F67" s="5">
        <v>0.8</v>
      </c>
      <c r="G67" s="7">
        <f t="shared" si="4"/>
        <v>10400</v>
      </c>
      <c r="H67" s="28">
        <f t="shared" si="5"/>
        <v>5040</v>
      </c>
      <c r="I67" s="16">
        <f t="shared" si="3"/>
        <v>-0.5153846153846153</v>
      </c>
    </row>
    <row r="68" spans="2:9" ht="15.75" customHeight="1">
      <c r="B68" s="26" t="s">
        <v>61</v>
      </c>
      <c r="C68" s="27">
        <v>31037</v>
      </c>
      <c r="D68" s="27">
        <v>356300</v>
      </c>
      <c r="E68" s="5">
        <v>0.75</v>
      </c>
      <c r="F68" s="5">
        <v>0.75</v>
      </c>
      <c r="G68" s="7">
        <f t="shared" si="4"/>
        <v>23277.75</v>
      </c>
      <c r="H68" s="28">
        <f t="shared" si="5"/>
        <v>267225</v>
      </c>
      <c r="I68" s="16">
        <f t="shared" si="3"/>
        <v>10.479846634661856</v>
      </c>
    </row>
    <row r="69" spans="2:9" ht="15.75" customHeight="1">
      <c r="B69" s="26" t="s">
        <v>62</v>
      </c>
      <c r="C69" s="27">
        <v>118800</v>
      </c>
      <c r="D69" s="27">
        <v>43800</v>
      </c>
      <c r="E69" s="5">
        <v>0.8</v>
      </c>
      <c r="F69" s="5">
        <v>0.8</v>
      </c>
      <c r="G69" s="7">
        <f t="shared" si="4"/>
        <v>95040</v>
      </c>
      <c r="H69" s="28">
        <f t="shared" si="5"/>
        <v>35040</v>
      </c>
      <c r="I69" s="16">
        <f t="shared" si="3"/>
        <v>-0.6313131313131313</v>
      </c>
    </row>
    <row r="70" spans="2:9" ht="15.75" customHeight="1">
      <c r="B70" s="26" t="s">
        <v>63</v>
      </c>
      <c r="C70" s="27">
        <v>51560</v>
      </c>
      <c r="D70" s="27">
        <v>84000</v>
      </c>
      <c r="E70" s="5">
        <v>1.5</v>
      </c>
      <c r="F70" s="5">
        <v>1.5</v>
      </c>
      <c r="G70" s="7">
        <f t="shared" si="4"/>
        <v>77340</v>
      </c>
      <c r="H70" s="28">
        <f t="shared" si="5"/>
        <v>126000</v>
      </c>
      <c r="I70" s="16">
        <f t="shared" si="3"/>
        <v>0.6291698991466252</v>
      </c>
    </row>
    <row r="71" spans="2:9" ht="15.75" customHeight="1">
      <c r="B71" s="26" t="s">
        <v>64</v>
      </c>
      <c r="C71" s="27">
        <v>55400</v>
      </c>
      <c r="D71" s="27">
        <v>43500</v>
      </c>
      <c r="E71" s="5">
        <v>2</v>
      </c>
      <c r="F71" s="5">
        <v>2</v>
      </c>
      <c r="G71" s="7">
        <f t="shared" si="4"/>
        <v>110800</v>
      </c>
      <c r="H71" s="28">
        <f t="shared" si="5"/>
        <v>87000</v>
      </c>
      <c r="I71" s="16">
        <f t="shared" si="3"/>
        <v>-0.2148014440433213</v>
      </c>
    </row>
    <row r="72" spans="2:9" ht="15.75" customHeight="1">
      <c r="B72" s="26" t="s">
        <v>65</v>
      </c>
      <c r="C72" s="27">
        <v>108310</v>
      </c>
      <c r="D72" s="27">
        <v>48200</v>
      </c>
      <c r="E72" s="5">
        <v>0.75</v>
      </c>
      <c r="F72" s="5">
        <v>0.75</v>
      </c>
      <c r="G72" s="7">
        <f t="shared" si="4"/>
        <v>81232.5</v>
      </c>
      <c r="H72" s="28">
        <f t="shared" si="5"/>
        <v>36150</v>
      </c>
      <c r="I72" s="16">
        <f t="shared" si="3"/>
        <v>-0.5549810728464593</v>
      </c>
    </row>
    <row r="73" spans="2:9" ht="15.75" customHeight="1">
      <c r="B73" s="26" t="s">
        <v>86</v>
      </c>
      <c r="C73" s="27">
        <v>30000</v>
      </c>
      <c r="D73" s="27">
        <v>340000</v>
      </c>
      <c r="E73" s="5">
        <v>0.7</v>
      </c>
      <c r="F73" s="5">
        <v>0.7</v>
      </c>
      <c r="G73" s="7">
        <f t="shared" si="4"/>
        <v>21000</v>
      </c>
      <c r="H73" s="28">
        <f t="shared" si="5"/>
        <v>237999.99999999997</v>
      </c>
      <c r="I73" s="16">
        <f t="shared" si="3"/>
        <v>10.333333333333332</v>
      </c>
    </row>
    <row r="74" spans="2:9" ht="15.75" customHeight="1">
      <c r="B74" s="26" t="s">
        <v>66</v>
      </c>
      <c r="C74" s="27">
        <v>10175</v>
      </c>
      <c r="D74" s="27">
        <v>5700</v>
      </c>
      <c r="E74" s="5">
        <v>1.5</v>
      </c>
      <c r="F74" s="5">
        <v>1.5</v>
      </c>
      <c r="G74" s="7">
        <f t="shared" si="4"/>
        <v>15262.5</v>
      </c>
      <c r="H74" s="28">
        <f t="shared" si="5"/>
        <v>8550</v>
      </c>
      <c r="I74" s="16">
        <f t="shared" si="3"/>
        <v>-0.4398034398034398</v>
      </c>
    </row>
    <row r="75" spans="2:9" ht="15.75" customHeight="1">
      <c r="B75" s="26" t="s">
        <v>42</v>
      </c>
      <c r="C75" s="27">
        <v>581160</v>
      </c>
      <c r="D75" s="27">
        <v>618880</v>
      </c>
      <c r="E75" s="5">
        <v>0.58</v>
      </c>
      <c r="F75" s="5">
        <v>0.96</v>
      </c>
      <c r="G75" s="7">
        <f t="shared" si="4"/>
        <v>337072.8</v>
      </c>
      <c r="H75" s="28">
        <f t="shared" si="5"/>
        <v>594124.7999999999</v>
      </c>
      <c r="I75" s="16">
        <f t="shared" si="3"/>
        <v>0.7626008387505606</v>
      </c>
    </row>
    <row r="76" spans="2:9" ht="15.75" customHeight="1">
      <c r="B76" s="26" t="s">
        <v>18</v>
      </c>
      <c r="C76" s="27">
        <v>216800</v>
      </c>
      <c r="D76" s="27">
        <v>165500</v>
      </c>
      <c r="E76" s="5">
        <v>0.43</v>
      </c>
      <c r="F76" s="5">
        <v>0.56</v>
      </c>
      <c r="G76" s="7">
        <f t="shared" si="4"/>
        <v>93224</v>
      </c>
      <c r="H76" s="28">
        <f t="shared" si="5"/>
        <v>92680.00000000001</v>
      </c>
      <c r="I76" s="16">
        <f t="shared" si="3"/>
        <v>-0.005835407191281059</v>
      </c>
    </row>
    <row r="77" spans="2:9" ht="15.75" customHeight="1">
      <c r="B77" s="26" t="s">
        <v>19</v>
      </c>
      <c r="C77" s="27">
        <v>56500</v>
      </c>
      <c r="D77" s="27">
        <v>274000</v>
      </c>
      <c r="E77" s="5">
        <v>0.46</v>
      </c>
      <c r="F77" s="5">
        <v>0.81</v>
      </c>
      <c r="G77" s="7">
        <f t="shared" si="4"/>
        <v>25990</v>
      </c>
      <c r="H77" s="28">
        <f t="shared" si="5"/>
        <v>221940.00000000003</v>
      </c>
      <c r="I77" s="16">
        <f t="shared" si="3"/>
        <v>7.539438245479031</v>
      </c>
    </row>
    <row r="78" spans="2:9" ht="15.75" customHeight="1">
      <c r="B78" s="26" t="s">
        <v>20</v>
      </c>
      <c r="C78" s="27">
        <v>101400</v>
      </c>
      <c r="D78" s="27">
        <v>176000</v>
      </c>
      <c r="E78" s="5">
        <v>0.46</v>
      </c>
      <c r="F78" s="5">
        <v>0.81</v>
      </c>
      <c r="G78" s="7">
        <f t="shared" si="4"/>
        <v>46644</v>
      </c>
      <c r="H78" s="28">
        <f t="shared" si="5"/>
        <v>142560</v>
      </c>
      <c r="I78" s="16">
        <f t="shared" si="3"/>
        <v>2.0563416516593773</v>
      </c>
    </row>
    <row r="79" spans="2:9" ht="15.75" customHeight="1">
      <c r="B79" s="26" t="s">
        <v>76</v>
      </c>
      <c r="C79" s="27">
        <v>51500</v>
      </c>
      <c r="D79" s="27">
        <v>66600</v>
      </c>
      <c r="E79" s="5">
        <v>0.5</v>
      </c>
      <c r="F79" s="5">
        <v>0.5</v>
      </c>
      <c r="G79" s="7">
        <f t="shared" si="4"/>
        <v>25750</v>
      </c>
      <c r="H79" s="28">
        <f t="shared" si="5"/>
        <v>33300</v>
      </c>
      <c r="I79" s="16">
        <f t="shared" si="3"/>
        <v>0.29320388349514565</v>
      </c>
    </row>
    <row r="80" spans="2:9" ht="15.75" customHeight="1">
      <c r="B80" s="26" t="s">
        <v>50</v>
      </c>
      <c r="C80" s="27">
        <v>1240500</v>
      </c>
      <c r="D80" s="27">
        <v>4673000</v>
      </c>
      <c r="E80" s="5">
        <v>0.5</v>
      </c>
      <c r="F80" s="5">
        <v>0.5</v>
      </c>
      <c r="G80" s="7">
        <f t="shared" si="4"/>
        <v>620250</v>
      </c>
      <c r="H80" s="28">
        <f t="shared" si="5"/>
        <v>2336500</v>
      </c>
      <c r="I80" s="16">
        <f t="shared" si="3"/>
        <v>2.7670294236195083</v>
      </c>
    </row>
    <row r="81" spans="2:9" ht="15.75" customHeight="1">
      <c r="B81" s="26" t="s">
        <v>21</v>
      </c>
      <c r="C81" s="27">
        <v>120000</v>
      </c>
      <c r="D81" s="27">
        <v>1164809</v>
      </c>
      <c r="E81" s="5">
        <v>0.42</v>
      </c>
      <c r="F81" s="5">
        <v>0.42</v>
      </c>
      <c r="G81" s="7">
        <f t="shared" si="4"/>
        <v>50400</v>
      </c>
      <c r="H81" s="28">
        <f t="shared" si="5"/>
        <v>489219.77999999997</v>
      </c>
      <c r="I81" s="16">
        <f t="shared" si="3"/>
        <v>8.706741666666666</v>
      </c>
    </row>
    <row r="82" spans="2:9" ht="15.75" customHeight="1">
      <c r="B82" s="26" t="s">
        <v>22</v>
      </c>
      <c r="C82" s="27">
        <v>169380</v>
      </c>
      <c r="D82" s="27">
        <v>249200</v>
      </c>
      <c r="E82" s="5">
        <v>1.07</v>
      </c>
      <c r="F82" s="5">
        <v>1.33</v>
      </c>
      <c r="G82" s="7">
        <f t="shared" si="4"/>
        <v>181236.6</v>
      </c>
      <c r="H82" s="28">
        <f t="shared" si="5"/>
        <v>331436</v>
      </c>
      <c r="I82" s="16">
        <f t="shared" si="3"/>
        <v>0.828747614996088</v>
      </c>
    </row>
    <row r="83" spans="2:9" ht="15.75" customHeight="1">
      <c r="B83" s="26" t="s">
        <v>23</v>
      </c>
      <c r="C83" s="27">
        <v>4759880</v>
      </c>
      <c r="D83" s="27">
        <v>4963188</v>
      </c>
      <c r="E83" s="5">
        <v>0.55</v>
      </c>
      <c r="F83" s="5">
        <v>0.31</v>
      </c>
      <c r="G83" s="7">
        <f t="shared" si="4"/>
        <v>2617934</v>
      </c>
      <c r="H83" s="28">
        <f t="shared" si="5"/>
        <v>1538588.28</v>
      </c>
      <c r="I83" s="16">
        <f t="shared" si="3"/>
        <v>-0.41228912569988396</v>
      </c>
    </row>
    <row r="84" spans="2:9" ht="15.75" customHeight="1">
      <c r="B84" s="26" t="s">
        <v>79</v>
      </c>
      <c r="C84" s="27">
        <v>0</v>
      </c>
      <c r="D84" s="27">
        <v>45000</v>
      </c>
      <c r="E84" s="5">
        <v>2</v>
      </c>
      <c r="F84" s="5">
        <v>2</v>
      </c>
      <c r="G84" s="7">
        <f t="shared" si="4"/>
        <v>0</v>
      </c>
      <c r="H84" s="28">
        <f t="shared" si="5"/>
        <v>90000</v>
      </c>
      <c r="I84" s="16" t="e">
        <f t="shared" si="3"/>
        <v>#DIV/0!</v>
      </c>
    </row>
    <row r="85" spans="2:9" ht="15.75" customHeight="1">
      <c r="B85" s="26" t="s">
        <v>100</v>
      </c>
      <c r="C85" s="27">
        <v>813135</v>
      </c>
      <c r="D85" s="27">
        <v>416650</v>
      </c>
      <c r="E85" s="5">
        <v>5</v>
      </c>
      <c r="F85" s="5">
        <v>5</v>
      </c>
      <c r="G85" s="7">
        <f t="shared" si="4"/>
        <v>4065675</v>
      </c>
      <c r="H85" s="28">
        <f t="shared" si="5"/>
        <v>2083250</v>
      </c>
      <c r="I85" s="16">
        <f t="shared" si="3"/>
        <v>-0.4876004599482251</v>
      </c>
    </row>
    <row r="86" spans="2:9" ht="15.75" customHeight="1">
      <c r="B86" s="26" t="s">
        <v>24</v>
      </c>
      <c r="C86" s="27">
        <v>3355365</v>
      </c>
      <c r="D86" s="27">
        <v>2832500</v>
      </c>
      <c r="E86" s="5">
        <v>0.3</v>
      </c>
      <c r="F86" s="5">
        <v>0.3</v>
      </c>
      <c r="G86" s="7">
        <f t="shared" si="4"/>
        <v>1006609.5</v>
      </c>
      <c r="H86" s="28">
        <f t="shared" si="5"/>
        <v>849750</v>
      </c>
      <c r="I86" s="16">
        <f t="shared" si="3"/>
        <v>-0.15582954462480236</v>
      </c>
    </row>
    <row r="87" spans="2:9" ht="15.75" customHeight="1">
      <c r="B87" s="26" t="s">
        <v>99</v>
      </c>
      <c r="C87" s="27">
        <v>2055500</v>
      </c>
      <c r="D87" s="27">
        <v>3519600</v>
      </c>
      <c r="E87" s="5">
        <v>0.51</v>
      </c>
      <c r="F87" s="5">
        <v>0.68</v>
      </c>
      <c r="G87" s="7">
        <f t="shared" si="4"/>
        <v>1048305</v>
      </c>
      <c r="H87" s="28">
        <f t="shared" si="5"/>
        <v>2393328</v>
      </c>
      <c r="I87" s="16">
        <f t="shared" si="3"/>
        <v>1.2830454877158841</v>
      </c>
    </row>
    <row r="88" spans="2:9" ht="15.75" customHeight="1">
      <c r="B88" s="26" t="s">
        <v>77</v>
      </c>
      <c r="C88" s="27">
        <v>0</v>
      </c>
      <c r="D88" s="27">
        <v>80000</v>
      </c>
      <c r="E88" s="5">
        <v>8</v>
      </c>
      <c r="F88" s="5">
        <v>8</v>
      </c>
      <c r="G88" s="7">
        <f t="shared" si="4"/>
        <v>0</v>
      </c>
      <c r="H88" s="28">
        <f t="shared" si="5"/>
        <v>640000</v>
      </c>
      <c r="I88" s="16" t="e">
        <f t="shared" si="3"/>
        <v>#DIV/0!</v>
      </c>
    </row>
    <row r="89" spans="2:9" ht="15.75" customHeight="1">
      <c r="B89" s="26" t="s">
        <v>25</v>
      </c>
      <c r="C89" s="27">
        <v>434440</v>
      </c>
      <c r="D89" s="27">
        <v>617100</v>
      </c>
      <c r="E89" s="5">
        <v>0.4</v>
      </c>
      <c r="F89" s="5">
        <v>0.4</v>
      </c>
      <c r="G89" s="7">
        <f t="shared" si="4"/>
        <v>173776</v>
      </c>
      <c r="H89" s="28">
        <f t="shared" si="5"/>
        <v>246840</v>
      </c>
      <c r="I89" s="16">
        <f t="shared" si="3"/>
        <v>0.4204493140594789</v>
      </c>
    </row>
    <row r="90" spans="2:9" ht="15.75" customHeight="1">
      <c r="B90" s="26" t="s">
        <v>78</v>
      </c>
      <c r="C90" s="27">
        <v>30800</v>
      </c>
      <c r="D90" s="27">
        <v>49800</v>
      </c>
      <c r="E90" s="5">
        <v>0.9</v>
      </c>
      <c r="F90" s="5">
        <v>0.9</v>
      </c>
      <c r="G90" s="7">
        <f t="shared" si="4"/>
        <v>27720</v>
      </c>
      <c r="H90" s="28">
        <f t="shared" si="5"/>
        <v>44820</v>
      </c>
      <c r="I90" s="16">
        <f t="shared" si="3"/>
        <v>0.6168831168831169</v>
      </c>
    </row>
    <row r="91" spans="2:9" ht="15.75" customHeight="1">
      <c r="B91" s="26" t="s">
        <v>26</v>
      </c>
      <c r="C91" s="27">
        <v>510000</v>
      </c>
      <c r="D91" s="27">
        <v>120000</v>
      </c>
      <c r="E91" s="5">
        <v>1.35</v>
      </c>
      <c r="F91" s="5">
        <v>1.35</v>
      </c>
      <c r="G91" s="7">
        <f t="shared" si="4"/>
        <v>688500</v>
      </c>
      <c r="H91" s="28">
        <f t="shared" si="5"/>
        <v>162000</v>
      </c>
      <c r="I91" s="16">
        <f t="shared" si="3"/>
        <v>-0.7647058823529411</v>
      </c>
    </row>
    <row r="92" spans="2:9" ht="15.75" customHeight="1">
      <c r="B92" s="26" t="s">
        <v>27</v>
      </c>
      <c r="C92" s="27">
        <v>225750</v>
      </c>
      <c r="D92" s="27">
        <v>168000</v>
      </c>
      <c r="E92" s="5">
        <v>0.75</v>
      </c>
      <c r="F92" s="5">
        <v>0.75</v>
      </c>
      <c r="G92" s="7">
        <f t="shared" si="4"/>
        <v>169312.5</v>
      </c>
      <c r="H92" s="28">
        <f t="shared" si="5"/>
        <v>126000</v>
      </c>
      <c r="I92" s="16">
        <f t="shared" si="3"/>
        <v>-0.2558139534883721</v>
      </c>
    </row>
    <row r="93" spans="2:9" ht="15.75" customHeight="1">
      <c r="B93" s="26" t="s">
        <v>80</v>
      </c>
      <c r="C93" s="27">
        <v>316250</v>
      </c>
      <c r="D93" s="27">
        <v>325920</v>
      </c>
      <c r="E93" s="5">
        <v>1</v>
      </c>
      <c r="F93" s="5">
        <v>1</v>
      </c>
      <c r="G93" s="7">
        <f t="shared" si="4"/>
        <v>316250</v>
      </c>
      <c r="H93" s="28">
        <f t="shared" si="5"/>
        <v>325920</v>
      </c>
      <c r="I93" s="16">
        <f t="shared" si="3"/>
        <v>0.03057707509881423</v>
      </c>
    </row>
    <row r="94" spans="2:9" ht="15.75" customHeight="1">
      <c r="B94" s="26" t="s">
        <v>67</v>
      </c>
      <c r="C94" s="27">
        <v>185100</v>
      </c>
      <c r="D94" s="27">
        <v>193000</v>
      </c>
      <c r="E94" s="5">
        <v>0.75</v>
      </c>
      <c r="F94" s="5">
        <v>0.75</v>
      </c>
      <c r="G94" s="7">
        <f t="shared" si="4"/>
        <v>138825</v>
      </c>
      <c r="H94" s="28">
        <f t="shared" si="5"/>
        <v>144750</v>
      </c>
      <c r="I94" s="16">
        <f t="shared" si="3"/>
        <v>0.04267963263101027</v>
      </c>
    </row>
    <row r="95" spans="2:9" ht="15.75" customHeight="1">
      <c r="B95" s="26" t="s">
        <v>68</v>
      </c>
      <c r="C95" s="27">
        <v>50000</v>
      </c>
      <c r="D95" s="27">
        <v>14000</v>
      </c>
      <c r="E95" s="5">
        <v>15</v>
      </c>
      <c r="F95" s="5">
        <v>15</v>
      </c>
      <c r="G95" s="7">
        <f t="shared" si="4"/>
        <v>750000</v>
      </c>
      <c r="H95" s="28">
        <f t="shared" si="5"/>
        <v>210000</v>
      </c>
      <c r="I95" s="16">
        <f t="shared" si="3"/>
        <v>-0.72</v>
      </c>
    </row>
    <row r="96" spans="2:9" ht="15.75" customHeight="1">
      <c r="B96" s="26" t="s">
        <v>69</v>
      </c>
      <c r="C96" s="27">
        <v>0</v>
      </c>
      <c r="D96" s="27">
        <v>0</v>
      </c>
      <c r="E96" s="5">
        <v>3.5</v>
      </c>
      <c r="F96" s="5"/>
      <c r="G96" s="7">
        <f t="shared" si="4"/>
        <v>0</v>
      </c>
      <c r="H96" s="28">
        <f t="shared" si="5"/>
        <v>0</v>
      </c>
      <c r="I96" s="16" t="e">
        <f t="shared" si="3"/>
        <v>#DIV/0!</v>
      </c>
    </row>
    <row r="97" spans="2:9" ht="15.75" customHeight="1">
      <c r="B97" s="26" t="s">
        <v>70</v>
      </c>
      <c r="C97" s="27">
        <v>166750</v>
      </c>
      <c r="D97" s="27">
        <v>130000</v>
      </c>
      <c r="E97" s="5">
        <v>0.75</v>
      </c>
      <c r="F97" s="5">
        <v>0.75</v>
      </c>
      <c r="G97" s="7">
        <f t="shared" si="4"/>
        <v>125062.5</v>
      </c>
      <c r="H97" s="28">
        <f t="shared" si="5"/>
        <v>97500</v>
      </c>
      <c r="I97" s="16">
        <f t="shared" si="3"/>
        <v>-0.22038980509745126</v>
      </c>
    </row>
    <row r="98" spans="2:9" ht="15.75" customHeight="1">
      <c r="B98" s="26" t="s">
        <v>71</v>
      </c>
      <c r="C98" s="27">
        <v>0</v>
      </c>
      <c r="D98" s="27">
        <v>26000</v>
      </c>
      <c r="E98" s="5">
        <v>1.5</v>
      </c>
      <c r="F98" s="5">
        <v>1.5</v>
      </c>
      <c r="G98" s="7">
        <f t="shared" si="4"/>
        <v>0</v>
      </c>
      <c r="H98" s="28">
        <f t="shared" si="5"/>
        <v>39000</v>
      </c>
      <c r="I98" s="16" t="e">
        <f t="shared" si="3"/>
        <v>#DIV/0!</v>
      </c>
    </row>
    <row r="99" spans="2:9" ht="15.75" customHeight="1">
      <c r="B99" s="26" t="s">
        <v>72</v>
      </c>
      <c r="C99" s="27"/>
      <c r="D99" s="27"/>
      <c r="E99" s="5"/>
      <c r="F99" s="5"/>
      <c r="G99" s="7">
        <v>137500</v>
      </c>
      <c r="H99" s="28">
        <v>137500</v>
      </c>
      <c r="I99" s="16">
        <f t="shared" si="3"/>
        <v>0</v>
      </c>
    </row>
    <row r="100" spans="2:9" ht="15.75" customHeight="1">
      <c r="B100" s="26" t="s">
        <v>73</v>
      </c>
      <c r="C100" s="27"/>
      <c r="D100" s="27"/>
      <c r="E100" s="5"/>
      <c r="F100" s="5"/>
      <c r="G100" s="7">
        <v>110000</v>
      </c>
      <c r="H100" s="28">
        <v>110000</v>
      </c>
      <c r="I100" s="16">
        <f t="shared" si="3"/>
        <v>0</v>
      </c>
    </row>
    <row r="101" spans="2:9" ht="15.75" customHeight="1">
      <c r="B101" s="26" t="s">
        <v>28</v>
      </c>
      <c r="C101" s="27">
        <v>24575</v>
      </c>
      <c r="D101" s="27">
        <v>8145</v>
      </c>
      <c r="E101" s="5">
        <v>2</v>
      </c>
      <c r="F101" s="5">
        <v>2</v>
      </c>
      <c r="G101" s="7">
        <f>E101*C101</f>
        <v>49150</v>
      </c>
      <c r="H101" s="28">
        <f t="shared" si="5"/>
        <v>16290</v>
      </c>
      <c r="I101" s="16">
        <f t="shared" si="3"/>
        <v>-0.6685656154628687</v>
      </c>
    </row>
    <row r="102" spans="2:9" ht="15.75" customHeight="1">
      <c r="B102" s="17" t="s">
        <v>83</v>
      </c>
      <c r="C102" s="13"/>
      <c r="D102" s="13"/>
      <c r="E102" s="14"/>
      <c r="F102" s="14"/>
      <c r="G102" s="15">
        <f>SUM(G44:G55,G56:G101)</f>
        <v>79435991.85</v>
      </c>
      <c r="H102" s="15">
        <f>SUM(H44:H55,H56:H101)</f>
        <v>87385766.95</v>
      </c>
      <c r="I102" s="16">
        <f t="shared" si="3"/>
        <v>0.10007774706220918</v>
      </c>
    </row>
    <row r="103" spans="2:9" ht="13.5" customHeight="1">
      <c r="B103" s="26"/>
      <c r="C103" s="27"/>
      <c r="D103" s="27"/>
      <c r="E103" s="5"/>
      <c r="F103" s="5"/>
      <c r="G103" s="6"/>
      <c r="H103" s="6"/>
      <c r="I103" s="22"/>
    </row>
    <row r="104" spans="2:9" ht="15.75" customHeight="1">
      <c r="B104" s="8" t="s">
        <v>81</v>
      </c>
      <c r="C104" s="27"/>
      <c r="D104" s="27"/>
      <c r="E104" s="5"/>
      <c r="F104" s="5"/>
      <c r="G104" s="7"/>
      <c r="H104" s="4"/>
      <c r="I104" s="22"/>
    </row>
    <row r="105" spans="2:9" ht="18" customHeight="1">
      <c r="B105" s="26" t="s">
        <v>38</v>
      </c>
      <c r="C105" s="27"/>
      <c r="D105" s="27"/>
      <c r="E105" s="5"/>
      <c r="F105" s="5"/>
      <c r="G105" s="7"/>
      <c r="H105" s="4"/>
      <c r="I105" s="22"/>
    </row>
    <row r="106" spans="2:9" ht="18" customHeight="1">
      <c r="B106" s="26" t="s">
        <v>29</v>
      </c>
      <c r="C106" s="27">
        <v>5859000</v>
      </c>
      <c r="D106" s="27">
        <v>3556728</v>
      </c>
      <c r="E106" s="5">
        <v>2.25</v>
      </c>
      <c r="F106" s="5">
        <v>2.5</v>
      </c>
      <c r="G106" s="7">
        <f>E106*C106</f>
        <v>13182750</v>
      </c>
      <c r="H106" s="28">
        <f aca="true" t="shared" si="6" ref="H106:H116">D106*F106</f>
        <v>8891820</v>
      </c>
      <c r="I106" s="16">
        <f aca="true" t="shared" si="7" ref="I106:I117">(H106-G106)/G106</f>
        <v>-0.3254958183990442</v>
      </c>
    </row>
    <row r="107" spans="2:9" ht="18" customHeight="1">
      <c r="B107" s="26" t="s">
        <v>74</v>
      </c>
      <c r="C107" s="27">
        <v>2663800</v>
      </c>
      <c r="D107" s="27">
        <v>3235500</v>
      </c>
      <c r="E107" s="5">
        <v>1.1</v>
      </c>
      <c r="F107" s="5">
        <v>1.2</v>
      </c>
      <c r="G107" s="7">
        <f aca="true" t="shared" si="8" ref="G107:G116">E107*C107</f>
        <v>2930180.0000000005</v>
      </c>
      <c r="H107" s="28">
        <f t="shared" si="6"/>
        <v>3882600</v>
      </c>
      <c r="I107" s="16">
        <f t="shared" si="7"/>
        <v>0.32503805226982624</v>
      </c>
    </row>
    <row r="108" spans="2:9" ht="18" customHeight="1">
      <c r="B108" s="26" t="s">
        <v>30</v>
      </c>
      <c r="C108" s="27">
        <v>1719000</v>
      </c>
      <c r="D108" s="27">
        <v>2353398</v>
      </c>
      <c r="E108" s="5">
        <v>3.25</v>
      </c>
      <c r="F108" s="5">
        <v>3</v>
      </c>
      <c r="G108" s="7">
        <f t="shared" si="8"/>
        <v>5586750</v>
      </c>
      <c r="H108" s="28">
        <f t="shared" si="6"/>
        <v>7060194</v>
      </c>
      <c r="I108" s="16">
        <f t="shared" si="7"/>
        <v>0.26373902537253324</v>
      </c>
    </row>
    <row r="109" spans="2:9" ht="18" customHeight="1">
      <c r="B109" s="26" t="s">
        <v>121</v>
      </c>
      <c r="C109" s="27"/>
      <c r="D109" s="27">
        <v>479000</v>
      </c>
      <c r="E109" s="5"/>
      <c r="F109" s="5">
        <v>1.4</v>
      </c>
      <c r="G109" s="7"/>
      <c r="H109" s="28">
        <f>D109*F109</f>
        <v>670600</v>
      </c>
      <c r="I109" s="16"/>
    </row>
    <row r="110" spans="2:9" ht="18" customHeight="1">
      <c r="B110" s="26" t="s">
        <v>104</v>
      </c>
      <c r="C110" s="27">
        <v>49350</v>
      </c>
      <c r="D110" s="27">
        <v>59681</v>
      </c>
      <c r="E110" s="5">
        <v>3</v>
      </c>
      <c r="F110" s="5">
        <v>3</v>
      </c>
      <c r="G110" s="7">
        <f t="shared" si="8"/>
        <v>148050</v>
      </c>
      <c r="H110" s="28">
        <f t="shared" si="6"/>
        <v>179043</v>
      </c>
      <c r="I110" s="16">
        <f t="shared" si="7"/>
        <v>0.20934143870314084</v>
      </c>
    </row>
    <row r="111" spans="2:9" ht="18" customHeight="1">
      <c r="B111" s="26" t="s">
        <v>31</v>
      </c>
      <c r="C111" s="27">
        <v>30740883</v>
      </c>
      <c r="D111" s="27">
        <v>30488884</v>
      </c>
      <c r="E111" s="5">
        <v>1.6</v>
      </c>
      <c r="F111" s="5">
        <v>1.6</v>
      </c>
      <c r="G111" s="7">
        <f t="shared" si="8"/>
        <v>49185412.800000004</v>
      </c>
      <c r="H111" s="28">
        <f t="shared" si="6"/>
        <v>48782214.400000006</v>
      </c>
      <c r="I111" s="16">
        <f t="shared" si="7"/>
        <v>-0.00819751989557356</v>
      </c>
    </row>
    <row r="112" spans="2:9" ht="18" customHeight="1">
      <c r="B112" s="26" t="s">
        <v>32</v>
      </c>
      <c r="C112" s="27">
        <v>317449</v>
      </c>
      <c r="D112" s="27">
        <v>321643</v>
      </c>
      <c r="E112" s="5">
        <v>3</v>
      </c>
      <c r="F112" s="5">
        <v>3</v>
      </c>
      <c r="G112" s="7">
        <f t="shared" si="8"/>
        <v>952347</v>
      </c>
      <c r="H112" s="28">
        <f t="shared" si="6"/>
        <v>964929</v>
      </c>
      <c r="I112" s="16">
        <f t="shared" si="7"/>
        <v>0.013211570992505884</v>
      </c>
    </row>
    <row r="113" spans="2:9" ht="18" customHeight="1">
      <c r="B113" s="26" t="s">
        <v>102</v>
      </c>
      <c r="C113" s="27">
        <v>7974867</v>
      </c>
      <c r="D113" s="27">
        <v>8347339</v>
      </c>
      <c r="E113" s="5">
        <v>0.32</v>
      </c>
      <c r="F113" s="5">
        <v>0.32</v>
      </c>
      <c r="G113" s="7">
        <f t="shared" si="8"/>
        <v>2551957.44</v>
      </c>
      <c r="H113" s="28">
        <f t="shared" si="6"/>
        <v>2671148.48</v>
      </c>
      <c r="I113" s="16">
        <f t="shared" si="7"/>
        <v>0.04670573189496453</v>
      </c>
    </row>
    <row r="114" spans="2:9" ht="18" customHeight="1">
      <c r="B114" s="26" t="s">
        <v>75</v>
      </c>
      <c r="C114" s="27">
        <v>139000</v>
      </c>
      <c r="D114" s="27">
        <v>139000</v>
      </c>
      <c r="E114" s="5">
        <v>3</v>
      </c>
      <c r="F114" s="5">
        <v>3</v>
      </c>
      <c r="G114" s="7">
        <f t="shared" si="8"/>
        <v>417000</v>
      </c>
      <c r="H114" s="28">
        <f t="shared" si="6"/>
        <v>417000</v>
      </c>
      <c r="I114" s="16">
        <f t="shared" si="7"/>
        <v>0</v>
      </c>
    </row>
    <row r="115" spans="2:9" ht="18" customHeight="1">
      <c r="B115" s="26" t="s">
        <v>51</v>
      </c>
      <c r="C115" s="27">
        <v>2851257</v>
      </c>
      <c r="D115" s="27">
        <v>2405968</v>
      </c>
      <c r="E115" s="5">
        <v>1.5</v>
      </c>
      <c r="F115" s="5">
        <v>1.5</v>
      </c>
      <c r="G115" s="7">
        <f t="shared" si="8"/>
        <v>4276885.5</v>
      </c>
      <c r="H115" s="28">
        <f t="shared" si="6"/>
        <v>3608952</v>
      </c>
      <c r="I115" s="16">
        <f t="shared" si="7"/>
        <v>-0.1561728739289373</v>
      </c>
    </row>
    <row r="116" spans="2:9" ht="18" customHeight="1">
      <c r="B116" s="26" t="s">
        <v>103</v>
      </c>
      <c r="C116" s="27">
        <v>83466</v>
      </c>
      <c r="D116" s="27">
        <v>69164</v>
      </c>
      <c r="E116" s="5">
        <v>4.5</v>
      </c>
      <c r="F116" s="5">
        <v>4.5</v>
      </c>
      <c r="G116" s="7">
        <f t="shared" si="8"/>
        <v>375597</v>
      </c>
      <c r="H116" s="28">
        <f t="shared" si="6"/>
        <v>311238</v>
      </c>
      <c r="I116" s="16">
        <f t="shared" si="7"/>
        <v>-0.17135120887547026</v>
      </c>
    </row>
    <row r="117" spans="2:9" ht="18" customHeight="1">
      <c r="B117" s="17" t="s">
        <v>48</v>
      </c>
      <c r="C117" s="30"/>
      <c r="D117" s="30"/>
      <c r="E117" s="33"/>
      <c r="F117" s="33"/>
      <c r="G117" s="15">
        <f>SUM(G106:G116)</f>
        <v>79606929.74000001</v>
      </c>
      <c r="H117" s="15">
        <f>SUM(H106:H116)</f>
        <v>77439738.88000001</v>
      </c>
      <c r="I117" s="16">
        <f t="shared" si="7"/>
        <v>-0.027223645819254016</v>
      </c>
    </row>
    <row r="118" spans="2:9" ht="18" customHeight="1">
      <c r="B118" s="26"/>
      <c r="C118" s="27"/>
      <c r="D118" s="27"/>
      <c r="E118" s="5"/>
      <c r="F118" s="5"/>
      <c r="G118" s="7"/>
      <c r="H118" s="4"/>
      <c r="I118" s="22"/>
    </row>
    <row r="119" spans="2:9" ht="18" customHeight="1">
      <c r="B119" s="17" t="s">
        <v>49</v>
      </c>
      <c r="C119" s="18"/>
      <c r="D119" s="18"/>
      <c r="E119" s="33"/>
      <c r="F119" s="33"/>
      <c r="G119" s="15">
        <f>G117+G102</f>
        <v>159042921.59</v>
      </c>
      <c r="H119" s="15">
        <f>H117+H102</f>
        <v>164825505.83</v>
      </c>
      <c r="I119" s="16">
        <f>(H119-G119)/G119</f>
        <v>0.03635863943009706</v>
      </c>
    </row>
    <row r="120" spans="2:9" ht="18" customHeight="1">
      <c r="B120" s="26"/>
      <c r="C120" s="26"/>
      <c r="D120" s="26"/>
      <c r="E120" s="5"/>
      <c r="F120" s="5"/>
      <c r="G120" s="6"/>
      <c r="H120" s="4"/>
      <c r="I120" s="22"/>
    </row>
    <row r="121" spans="2:9" ht="18" customHeight="1">
      <c r="B121" s="37" t="s">
        <v>40</v>
      </c>
      <c r="C121" s="17"/>
      <c r="D121" s="17"/>
      <c r="E121" s="17"/>
      <c r="F121" s="17"/>
      <c r="G121" s="15"/>
      <c r="H121" s="18"/>
      <c r="I121" s="16"/>
    </row>
    <row r="122" spans="2:9" ht="18" customHeight="1">
      <c r="B122" s="37" t="s">
        <v>41</v>
      </c>
      <c r="C122" s="18"/>
      <c r="D122" s="18"/>
      <c r="E122" s="18"/>
      <c r="F122" s="18"/>
      <c r="G122" s="15">
        <f>SUM(G6,G22,G32,G34)</f>
        <v>255133230.5525</v>
      </c>
      <c r="H122" s="15">
        <f>SUM(H6,H22,H32,H34)</f>
        <v>247808242.73000002</v>
      </c>
      <c r="I122" s="16">
        <f>(H122-G122)/G122</f>
        <v>-0.028710442017441128</v>
      </c>
    </row>
    <row r="123" spans="2:9" ht="18" customHeight="1">
      <c r="B123" s="38"/>
      <c r="C123" s="26"/>
      <c r="D123" s="26"/>
      <c r="E123" s="26"/>
      <c r="F123" s="26"/>
      <c r="G123" s="8"/>
      <c r="H123" s="4"/>
      <c r="I123" s="22"/>
    </row>
    <row r="124" spans="2:9" ht="18" customHeight="1">
      <c r="B124" s="37" t="s">
        <v>39</v>
      </c>
      <c r="C124" s="18"/>
      <c r="D124" s="18"/>
      <c r="E124" s="14"/>
      <c r="F124" s="14"/>
      <c r="G124" s="15">
        <f>SUM(G117,G102,G34,G32,G22,G6)</f>
        <v>414176152.14250004</v>
      </c>
      <c r="H124" s="15">
        <f>SUM(H117,H102,H34,H32,H22,H6)</f>
        <v>412633748.56000006</v>
      </c>
      <c r="I124" s="23">
        <f>(H124-G124)/G124</f>
        <v>-0.0037240279879014056</v>
      </c>
    </row>
    <row r="125" spans="2:9" ht="13.5">
      <c r="B125" s="39" t="s">
        <v>101</v>
      </c>
      <c r="C125" s="40"/>
      <c r="D125" s="40"/>
      <c r="E125" s="40"/>
      <c r="F125" s="40"/>
      <c r="G125" s="40"/>
      <c r="H125" s="41"/>
      <c r="I125" s="12"/>
    </row>
    <row r="126" spans="2:9" ht="12.75">
      <c r="B126" s="42" t="s">
        <v>52</v>
      </c>
      <c r="C126" s="43"/>
      <c r="D126" s="43"/>
      <c r="E126" s="44"/>
      <c r="F126" s="44"/>
      <c r="G126" s="45"/>
      <c r="H126" s="46"/>
      <c r="I126" s="12"/>
    </row>
    <row r="127" spans="2:8" ht="15.75">
      <c r="B127" s="2"/>
      <c r="C127" s="2"/>
      <c r="D127" s="2"/>
      <c r="E127" s="2"/>
      <c r="F127" s="2"/>
      <c r="G127" s="2"/>
      <c r="H127" s="1"/>
    </row>
    <row r="128" spans="2:8" ht="15.75">
      <c r="B128" s="2"/>
      <c r="C128" s="2"/>
      <c r="D128" s="2"/>
      <c r="E128" s="2"/>
      <c r="F128" s="2"/>
      <c r="G128" s="2"/>
      <c r="H128" s="1"/>
    </row>
    <row r="129" spans="2:8" ht="15.75">
      <c r="B129" s="2"/>
      <c r="C129" s="2"/>
      <c r="D129" s="2"/>
      <c r="E129" s="2"/>
      <c r="F129" s="2"/>
      <c r="G129" s="2"/>
      <c r="H129" s="1"/>
    </row>
  </sheetData>
  <sheetProtection/>
  <mergeCells count="2">
    <mergeCell ref="B2:G2"/>
    <mergeCell ref="B3:G3"/>
  </mergeCells>
  <printOptions/>
  <pageMargins left="0.75" right="0.75" top="0.5" bottom="0.76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 Analyst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Belize</dc:creator>
  <cp:keywords/>
  <dc:description/>
  <cp:lastModifiedBy>Alfonso Bautista</cp:lastModifiedBy>
  <cp:lastPrinted>2006-03-10T17:50:52Z</cp:lastPrinted>
  <dcterms:created xsi:type="dcterms:W3CDTF">2001-02-14T06:00:33Z</dcterms:created>
  <dcterms:modified xsi:type="dcterms:W3CDTF">2020-05-19T18:47:46Z</dcterms:modified>
  <cp:category/>
  <cp:version/>
  <cp:contentType/>
  <cp:contentStatus/>
</cp:coreProperties>
</file>